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352" activeTab="5"/>
  </bookViews>
  <sheets>
    <sheet name="Menú" sheetId="1" r:id="rId1"/>
    <sheet name="I.1" sheetId="2" r:id="rId2"/>
    <sheet name="I.2" sheetId="3" r:id="rId3"/>
    <sheet name="I.3" sheetId="4" r:id="rId4"/>
    <sheet name="II.1" sheetId="5" r:id="rId5"/>
    <sheet name="II.2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<sst xmlns="http://schemas.openxmlformats.org/spreadsheetml/2006/main" count="84" uniqueCount="59">
  <si>
    <t>º</t>
  </si>
  <si>
    <t>CASO I: un lado y un ángulo</t>
  </si>
  <si>
    <t>I.1. hipotenusa y ángulo</t>
  </si>
  <si>
    <t>CASO II: dos lados</t>
  </si>
  <si>
    <t>'</t>
  </si>
  <si>
    <t>"</t>
  </si>
  <si>
    <t>I.2. ángulo y cateto contiguo</t>
  </si>
  <si>
    <t>I.3. ángulo y cateto opuesto</t>
  </si>
  <si>
    <t>Introduce la hipotenusa y el ángulo conocido</t>
  </si>
  <si>
    <t>Resolución de triángulos rectángulos</t>
  </si>
  <si>
    <t>Introduce el ángulo conocido y el cateto contiguo a dicho ángulo</t>
  </si>
  <si>
    <t>Introduce el ángulo conocido y el cateto opuesto a dicho ángulo</t>
  </si>
  <si>
    <t>Introduce la hipotenusa y el cateto</t>
  </si>
  <si>
    <t>II.1. hipotenua y un cateto</t>
  </si>
  <si>
    <t>II.2. los dos catetos</t>
  </si>
  <si>
    <t>Incógnitas</t>
  </si>
  <si>
    <t>Datos</t>
  </si>
  <si>
    <t>unidades</t>
  </si>
  <si>
    <r>
      <t>I</t>
    </r>
    <r>
      <rPr>
        <b/>
        <sz val="24"/>
        <color indexed="10"/>
        <rFont val="Arial"/>
        <family val="2"/>
      </rPr>
      <t>.1. Conocidos la hipotenusa y un ángulo</t>
    </r>
  </si>
  <si>
    <t>II.1. Conocidos la hipotenusa y un cateto</t>
  </si>
  <si>
    <t>Introduce los dos catetos</t>
  </si>
  <si>
    <t xml:space="preserve"> Valores conocidos</t>
  </si>
  <si>
    <t>II.2. Conocidos dos catetos</t>
  </si>
  <si>
    <t xml:space="preserve">90º - (36º 52' ) = 53º 8' </t>
  </si>
  <si>
    <t xml:space="preserve"> Incógnitas</t>
  </si>
  <si>
    <r>
      <t xml:space="preserve">►hipotenusa, </t>
    </r>
    <r>
      <rPr>
        <b/>
        <i/>
        <sz val="11"/>
        <color indexed="12"/>
        <rFont val="Arial"/>
        <family val="2"/>
      </rPr>
      <t>a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</si>
  <si>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>►ángulo, ……</t>
    </r>
    <r>
      <rPr>
        <b/>
        <i/>
        <sz val="11"/>
        <color indexed="12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</si>
  <si>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 xml:space="preserve">►cateto contiguo, 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 xml:space="preserve"> · </t>
    </r>
    <r>
      <rPr>
        <i/>
        <sz val="11"/>
        <color indexed="10"/>
        <rFont val="Arial"/>
        <family val="2"/>
      </rPr>
      <t>cos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</si>
  <si>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>►ángulo, ……...…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=  90º - </t>
    </r>
    <r>
      <rPr>
        <i/>
        <sz val="11"/>
        <color indexed="10"/>
        <rFont val="Arial"/>
        <family val="2"/>
      </rPr>
      <t>B</t>
    </r>
    <r>
      <rPr>
        <b/>
        <sz val="11"/>
        <rFont val="Arial"/>
        <family val="2"/>
      </rPr>
      <t xml:space="preserve">     </t>
    </r>
    <r>
      <rPr>
        <sz val="11"/>
        <rFont val="Arial"/>
        <family val="2"/>
      </rPr>
      <t>=</t>
    </r>
  </si>
  <si>
    <r>
      <t xml:space="preserve">►hipotenusa,  </t>
    </r>
    <r>
      <rPr>
        <b/>
        <i/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 xml:space="preserve">  =  </t>
    </r>
    <r>
      <rPr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cos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</si>
  <si>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 xml:space="preserve">►cateto contiguo, </t>
    </r>
    <r>
      <rPr>
        <b/>
        <i/>
        <sz val="11"/>
        <color indexed="12"/>
        <rFont val="Arial"/>
        <family val="2"/>
      </rPr>
      <t>c</t>
    </r>
    <r>
      <rPr>
        <b/>
        <sz val="11"/>
        <rFont val="Arial"/>
        <family val="2"/>
      </rPr>
      <t xml:space="preserve"> = </t>
    </r>
  </si>
  <si>
    <r>
      <t xml:space="preserve">►ángulo, ………    </t>
    </r>
    <r>
      <rPr>
        <b/>
        <i/>
        <sz val="11"/>
        <color indexed="12"/>
        <rFont val="Arial"/>
        <family val="2"/>
      </rPr>
      <t>B</t>
    </r>
    <r>
      <rPr>
        <b/>
        <sz val="11"/>
        <rFont val="Arial"/>
        <family val="2"/>
      </rPr>
      <t xml:space="preserve"> =</t>
    </r>
  </si>
  <si>
    <r>
      <t xml:space="preserve">►cateto opuesto,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· </t>
    </r>
    <r>
      <rPr>
        <i/>
        <sz val="11"/>
        <color indexed="10"/>
        <rFont val="Arial"/>
        <family val="2"/>
      </rPr>
      <t>tg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</si>
  <si>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>►ángulo, ……...…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= 90º - </t>
    </r>
    <r>
      <rPr>
        <i/>
        <sz val="11"/>
        <color indexed="10"/>
        <rFont val="Arial"/>
        <family val="2"/>
      </rPr>
      <t>B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</si>
  <si>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 xml:space="preserve">►hipotenusa,  </t>
    </r>
    <r>
      <rPr>
        <b/>
        <i/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 xml:space="preserve">  =  </t>
    </r>
    <r>
      <rPr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sen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</si>
  <si>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 xml:space="preserve">►cateto contiguo, 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tg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rFont val="Arial"/>
        <family val="2"/>
      </rPr>
      <t xml:space="preserve"> =</t>
    </r>
  </si>
  <si>
    <r>
      <t xml:space="preserve">►cateto opuesto, </t>
    </r>
    <r>
      <rPr>
        <b/>
        <i/>
        <sz val="11"/>
        <color indexed="12"/>
        <rFont val="Arial"/>
        <family val="2"/>
      </rPr>
      <t>b</t>
    </r>
    <r>
      <rPr>
        <b/>
        <sz val="11"/>
        <rFont val="Arial"/>
        <family val="2"/>
      </rPr>
      <t xml:space="preserve"> = </t>
    </r>
  </si>
  <si>
    <r>
      <t xml:space="preserve">►cateto 1,       </t>
    </r>
    <r>
      <rPr>
        <b/>
        <i/>
        <sz val="11"/>
        <color indexed="12"/>
        <rFont val="Arial"/>
        <family val="2"/>
      </rPr>
      <t>b</t>
    </r>
    <r>
      <rPr>
        <b/>
        <sz val="11"/>
        <rFont val="Arial"/>
        <family val="2"/>
      </rPr>
      <t xml:space="preserve"> = </t>
    </r>
  </si>
  <si>
    <r>
      <t xml:space="preserve">►cateto 2        </t>
    </r>
    <r>
      <rPr>
        <b/>
        <i/>
        <sz val="11"/>
        <color indexed="12"/>
        <rFont val="Arial"/>
        <family val="2"/>
      </rPr>
      <t>c</t>
    </r>
    <r>
      <rPr>
        <b/>
        <sz val="11"/>
        <rFont val="Arial"/>
        <family val="2"/>
      </rPr>
      <t xml:space="preserve"> =</t>
    </r>
  </si>
  <si>
    <r>
      <t xml:space="preserve">►hipotenusa, </t>
    </r>
    <r>
      <rPr>
        <b/>
        <i/>
        <sz val="11"/>
        <color indexed="10"/>
        <rFont val="Arial"/>
        <family val="2"/>
      </rPr>
      <t>a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=    </t>
    </r>
    <r>
      <rPr>
        <i/>
        <sz val="11"/>
        <color indexed="10"/>
        <rFont val="Arial"/>
        <family val="2"/>
      </rPr>
      <t>b</t>
    </r>
    <r>
      <rPr>
        <vertAlign val="superscript"/>
        <sz val="11"/>
        <color indexed="10"/>
        <rFont val="Arial"/>
        <family val="2"/>
      </rPr>
      <t>2</t>
    </r>
    <r>
      <rPr>
        <sz val="11"/>
        <color indexed="10"/>
        <rFont val="Arial"/>
        <family val="2"/>
      </rPr>
      <t xml:space="preserve"> + </t>
    </r>
    <r>
      <rPr>
        <i/>
        <sz val="11"/>
        <color indexed="10"/>
        <rFont val="Arial"/>
        <family val="2"/>
      </rPr>
      <t>c</t>
    </r>
    <r>
      <rPr>
        <vertAlign val="superscript"/>
        <sz val="11"/>
        <color indexed="10"/>
        <rFont val="Arial"/>
        <family val="2"/>
      </rPr>
      <t>2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</si>
  <si>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>►cateto opuesto,</t>
    </r>
    <r>
      <rPr>
        <b/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 xml:space="preserve"> · </t>
    </r>
    <r>
      <rPr>
        <i/>
        <sz val="11"/>
        <color indexed="10"/>
        <rFont val="Arial"/>
        <family val="2"/>
      </rPr>
      <t>sen</t>
    </r>
    <r>
      <rPr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</si>
  <si>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 xml:space="preserve">►cateto 2,        </t>
    </r>
    <r>
      <rPr>
        <b/>
        <i/>
        <sz val="11"/>
        <color indexed="10"/>
        <rFont val="Arial"/>
        <family val="2"/>
      </rPr>
      <t>c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=    </t>
    </r>
    <r>
      <rPr>
        <i/>
        <sz val="11"/>
        <color indexed="10"/>
        <rFont val="Arial"/>
        <family val="2"/>
      </rPr>
      <t>a</t>
    </r>
    <r>
      <rPr>
        <vertAlign val="superscript"/>
        <sz val="11"/>
        <color indexed="10"/>
        <rFont val="Arial"/>
        <family val="2"/>
      </rPr>
      <t>2</t>
    </r>
    <r>
      <rPr>
        <sz val="11"/>
        <color indexed="10"/>
        <rFont val="Arial"/>
        <family val="2"/>
      </rPr>
      <t xml:space="preserve"> - </t>
    </r>
    <r>
      <rPr>
        <i/>
        <sz val="11"/>
        <color indexed="10"/>
        <rFont val="Arial"/>
        <family val="2"/>
      </rPr>
      <t>b</t>
    </r>
    <r>
      <rPr>
        <vertAlign val="superscript"/>
        <sz val="11"/>
        <color indexed="10"/>
        <rFont val="Arial"/>
        <family val="2"/>
      </rPr>
      <t>2</t>
    </r>
    <r>
      <rPr>
        <sz val="11"/>
        <rFont val="Arial"/>
        <family val="2"/>
      </rPr>
      <t xml:space="preserve"> =</t>
    </r>
  </si>
  <si>
    <r>
      <t xml:space="preserve">►ángulo </t>
    </r>
    <r>
      <rPr>
        <b/>
        <i/>
        <sz val="11"/>
        <rFont val="Arial"/>
        <family val="2"/>
      </rPr>
      <t>B</t>
    </r>
    <r>
      <rPr>
        <b/>
        <sz val="11"/>
        <rFont val="Arial"/>
        <family val="2"/>
      </rPr>
      <t xml:space="preserve">,       </t>
    </r>
    <r>
      <rPr>
        <i/>
        <sz val="11"/>
        <color indexed="10"/>
        <rFont val="Arial"/>
        <family val="2"/>
      </rPr>
      <t>sen</t>
    </r>
    <r>
      <rPr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= </t>
    </r>
    <r>
      <rPr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=</t>
    </r>
  </si>
  <si>
    <r>
      <t xml:space="preserve">►ángulo </t>
    </r>
    <r>
      <rPr>
        <b/>
        <i/>
        <sz val="11"/>
        <rFont val="Arial"/>
        <family val="2"/>
      </rPr>
      <t>C</t>
    </r>
    <r>
      <rPr>
        <b/>
        <sz val="11"/>
        <rFont val="Arial"/>
        <family val="2"/>
      </rPr>
      <t xml:space="preserve">,       </t>
    </r>
    <r>
      <rPr>
        <b/>
        <i/>
        <sz val="11"/>
        <color indexed="10"/>
        <rFont val="Arial"/>
        <family val="2"/>
      </rPr>
      <t>C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= 90º - </t>
    </r>
    <r>
      <rPr>
        <i/>
        <sz val="11"/>
        <color indexed="10"/>
        <rFont val="Arial"/>
        <family val="2"/>
      </rPr>
      <t>B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 xml:space="preserve"> =</t>
    </r>
  </si>
  <si>
    <r>
      <t xml:space="preserve">►hipotenusa, </t>
    </r>
    <r>
      <rPr>
        <b/>
        <i/>
        <sz val="11"/>
        <color indexed="12"/>
        <rFont val="Arial"/>
        <family val="2"/>
      </rPr>
      <t>a</t>
    </r>
    <r>
      <rPr>
        <b/>
        <sz val="11"/>
        <rFont val="Arial"/>
        <family val="2"/>
      </rPr>
      <t xml:space="preserve"> = </t>
    </r>
  </si>
  <si>
    <r>
      <t xml:space="preserve">►cateto 1        </t>
    </r>
    <r>
      <rPr>
        <b/>
        <i/>
        <sz val="11"/>
        <color indexed="12"/>
        <rFont val="Arial"/>
        <family val="2"/>
      </rPr>
      <t>b</t>
    </r>
    <r>
      <rPr>
        <b/>
        <sz val="11"/>
        <rFont val="Arial"/>
        <family val="2"/>
      </rPr>
      <t xml:space="preserve"> =</t>
    </r>
  </si>
  <si>
    <r>
      <t xml:space="preserve">4 / </t>
    </r>
    <r>
      <rPr>
        <i/>
        <sz val="11"/>
        <rFont val="Arial"/>
        <family val="2"/>
      </rPr>
      <t>cos</t>
    </r>
    <r>
      <rPr>
        <sz val="11"/>
        <rFont val="Arial"/>
        <family val="2"/>
      </rPr>
      <t>(36º 52' ) = 5</t>
    </r>
  </si>
  <si>
    <r>
      <t xml:space="preserve">4 · </t>
    </r>
    <r>
      <rPr>
        <i/>
        <sz val="11"/>
        <rFont val="Arial"/>
        <family val="2"/>
      </rPr>
      <t>tg</t>
    </r>
    <r>
      <rPr>
        <sz val="11"/>
        <rFont val="Arial"/>
        <family val="2"/>
      </rPr>
      <t>(36º 52' ) = 3</t>
    </r>
  </si>
  <si>
    <r>
      <t>5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- 3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= 4</t>
    </r>
  </si>
  <si>
    <r>
      <t xml:space="preserve">3 / 5 = 0,6  ==&gt;  </t>
    </r>
    <r>
      <rPr>
        <i/>
        <sz val="11"/>
        <rFont val="Arial"/>
        <family val="2"/>
      </rPr>
      <t>B</t>
    </r>
    <r>
      <rPr>
        <sz val="11"/>
        <rFont val="Arial"/>
        <family val="2"/>
      </rPr>
      <t xml:space="preserve"> = 36º 52' 12'' </t>
    </r>
  </si>
  <si>
    <r>
      <t>3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- 4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= 5</t>
    </r>
  </si>
  <si>
    <t>I.3. Conocidos un ángulo y el cateto opuesto</t>
  </si>
  <si>
    <r>
      <t xml:space="preserve">25 / </t>
    </r>
    <r>
      <rPr>
        <i/>
        <sz val="11"/>
        <rFont val="Arial"/>
        <family val="2"/>
      </rPr>
      <t>sen</t>
    </r>
    <r>
      <rPr>
        <sz val="11"/>
        <rFont val="Arial"/>
        <family val="2"/>
      </rPr>
      <t>(36º 52' ) = 41,67</t>
    </r>
  </si>
  <si>
    <r>
      <t xml:space="preserve">25 / </t>
    </r>
    <r>
      <rPr>
        <i/>
        <sz val="11"/>
        <rFont val="Arial"/>
        <family val="2"/>
      </rPr>
      <t>tg</t>
    </r>
    <r>
      <rPr>
        <sz val="11"/>
        <rFont val="Arial"/>
        <family val="2"/>
      </rPr>
      <t>(36º 52' ) = 33,34</t>
    </r>
  </si>
  <si>
    <r>
      <t xml:space="preserve">6 · </t>
    </r>
    <r>
      <rPr>
        <i/>
        <sz val="11"/>
        <rFont val="Arial"/>
        <family val="2"/>
      </rPr>
      <t>sen</t>
    </r>
    <r>
      <rPr>
        <sz val="11"/>
        <rFont val="Arial"/>
        <family val="2"/>
      </rPr>
      <t>(12º 52' ) = 1,34</t>
    </r>
  </si>
  <si>
    <r>
      <t xml:space="preserve">6 · </t>
    </r>
    <r>
      <rPr>
        <i/>
        <sz val="11"/>
        <rFont val="Arial"/>
        <family val="2"/>
      </rPr>
      <t>cos</t>
    </r>
    <r>
      <rPr>
        <sz val="11"/>
        <rFont val="Arial"/>
        <family val="2"/>
      </rPr>
      <t>(12º 52' ) = 5,85</t>
    </r>
  </si>
  <si>
    <t xml:space="preserve">90º - (12º 52' ) = 77º 8' </t>
  </si>
  <si>
    <t>I.2. Conocidos un ángulo y el cateto contiguo</t>
  </si>
  <si>
    <r>
      <t xml:space="preserve">►ángulo </t>
    </r>
    <r>
      <rPr>
        <b/>
        <i/>
        <sz val="11"/>
        <rFont val="Arial"/>
        <family val="2"/>
      </rPr>
      <t>B</t>
    </r>
    <r>
      <rPr>
        <b/>
        <sz val="11"/>
        <rFont val="Arial"/>
        <family val="2"/>
      </rPr>
      <t xml:space="preserve">,        </t>
    </r>
    <r>
      <rPr>
        <i/>
        <sz val="11"/>
        <color indexed="10"/>
        <rFont val="Arial"/>
        <family val="2"/>
      </rPr>
      <t>tg</t>
    </r>
    <r>
      <rPr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=</t>
    </r>
    <r>
      <rPr>
        <i/>
        <sz val="11"/>
        <color indexed="10"/>
        <rFont val="Arial"/>
        <family val="2"/>
      </rPr>
      <t xml:space="preserve"> b</t>
    </r>
    <r>
      <rPr>
        <sz val="11"/>
        <color indexed="10"/>
        <rFont val="Arial"/>
        <family val="2"/>
      </rPr>
      <t xml:space="preserve"> / </t>
    </r>
    <r>
      <rPr>
        <i/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</si>
</sst>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"/>
    <numFmt numFmtId="166" formatCode="0.000000"/>
    <numFmt numFmtId="167" formatCode="[$J$-2009]#,##0.00"/>
    <numFmt numFmtId="168" formatCode="#,##0.00\ [$€-40A]"/>
    <numFmt numFmtId="169" formatCode="#,##0.##\ \u"/>
    <numFmt numFmtId="170" formatCode="#,##0.##\ &quot;un&quot;"/>
    <numFmt numFmtId="171" formatCode="#\ ???/???"/>
    <numFmt numFmtId="172" formatCode="#,##0.0"/>
    <numFmt numFmtId="173" formatCode="0.000\ &quot;rad&quot;"/>
    <numFmt numFmtId="174" formatCode="0.00000"/>
  </numFmts>
  <fonts count="3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indexed="12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b/>
      <sz val="24"/>
      <color indexed="10"/>
      <name val="Bitstream Vera Serif"/>
      <family val="1"/>
    </font>
    <font>
      <b/>
      <sz val="24"/>
      <color indexed="10"/>
      <name val="Arial"/>
      <family val="2"/>
    </font>
    <font>
      <b/>
      <i/>
      <sz val="25"/>
      <color indexed="10"/>
      <name val="Arial"/>
      <family val="2"/>
    </font>
    <font>
      <b/>
      <sz val="26"/>
      <color indexed="10"/>
      <name val="Bitstream Vera Serif"/>
      <family val="0"/>
    </font>
    <font>
      <sz val="10"/>
      <color indexed="4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26"/>
      <color indexed="10"/>
      <name val="Arial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vertAlign val="superscript"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3" borderId="6" xfId="0" applyFill="1" applyBorder="1" applyAlignment="1" applyProtection="1">
      <alignment/>
      <protection locked="0"/>
    </xf>
    <xf numFmtId="0" fontId="10" fillId="2" borderId="1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1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12" fillId="2" borderId="4" xfId="0" applyFont="1" applyFill="1" applyBorder="1" applyAlignment="1">
      <alignment vertical="center"/>
    </xf>
    <xf numFmtId="171" fontId="0" fillId="2" borderId="0" xfId="0" applyNumberFormat="1" applyFill="1" applyBorder="1" applyAlignment="1">
      <alignment/>
    </xf>
    <xf numFmtId="0" fontId="11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0" fillId="3" borderId="6" xfId="0" applyNumberFormat="1" applyFill="1" applyBorder="1" applyAlignment="1" applyProtection="1">
      <alignment/>
      <protection locked="0"/>
    </xf>
    <xf numFmtId="0" fontId="20" fillId="2" borderId="0" xfId="0" applyFont="1" applyFill="1" applyAlignment="1">
      <alignment/>
    </xf>
    <xf numFmtId="164" fontId="2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73" fontId="10" fillId="4" borderId="11" xfId="0" applyNumberFormat="1" applyFont="1" applyFill="1" applyBorder="1" applyAlignment="1">
      <alignment horizontal="left"/>
    </xf>
    <xf numFmtId="0" fontId="0" fillId="4" borderId="11" xfId="0" applyFont="1" applyFill="1" applyBorder="1" applyAlignment="1" quotePrefix="1">
      <alignment/>
    </xf>
    <xf numFmtId="0" fontId="0" fillId="4" borderId="11" xfId="0" applyFill="1" applyBorder="1" applyAlignment="1" quotePrefix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6" fillId="4" borderId="16" xfId="0" applyFont="1" applyFill="1" applyBorder="1" applyAlignment="1">
      <alignment/>
    </xf>
    <xf numFmtId="2" fontId="10" fillId="4" borderId="17" xfId="0" applyNumberFormat="1" applyFont="1" applyFill="1" applyBorder="1" applyAlignment="1">
      <alignment horizontal="left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13" fillId="2" borderId="0" xfId="15" applyFont="1" applyFill="1" applyBorder="1" applyAlignment="1" applyProtection="1">
      <alignment horizontal="left" indent="1"/>
      <protection locked="0"/>
    </xf>
    <xf numFmtId="0" fontId="0" fillId="2" borderId="20" xfId="0" applyFill="1" applyBorder="1" applyAlignment="1">
      <alignment/>
    </xf>
    <xf numFmtId="0" fontId="9" fillId="2" borderId="0" xfId="15" applyFont="1" applyFill="1" applyBorder="1" applyAlignment="1">
      <alignment horizontal="left" inden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5" fillId="2" borderId="0" xfId="15" applyFont="1" applyFill="1" applyBorder="1" applyAlignment="1">
      <alignment horizontal="left" indent="1"/>
    </xf>
    <xf numFmtId="0" fontId="13" fillId="2" borderId="0" xfId="15" applyFont="1" applyFill="1" applyBorder="1" applyAlignment="1" applyProtection="1">
      <alignment horizontal="left" vertical="top" indent="1"/>
      <protection locked="0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3" fillId="2" borderId="0" xfId="15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>
      <alignment/>
    </xf>
    <xf numFmtId="2" fontId="10" fillId="4" borderId="11" xfId="0" applyNumberFormat="1" applyFont="1" applyFill="1" applyBorder="1" applyAlignment="1">
      <alignment horizontal="left"/>
    </xf>
    <xf numFmtId="0" fontId="6" fillId="4" borderId="10" xfId="0" applyFont="1" applyFill="1" applyBorder="1" applyAlignment="1">
      <alignment vertical="center"/>
    </xf>
    <xf numFmtId="164" fontId="10" fillId="4" borderId="11" xfId="0" applyNumberFormat="1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/>
    </xf>
    <xf numFmtId="0" fontId="0" fillId="4" borderId="11" xfId="0" applyNumberFormat="1" applyFill="1" applyBorder="1" applyAlignment="1">
      <alignment/>
    </xf>
    <xf numFmtId="0" fontId="12" fillId="4" borderId="12" xfId="0" applyFont="1" applyFill="1" applyBorder="1" applyAlignment="1">
      <alignment/>
    </xf>
    <xf numFmtId="0" fontId="13" fillId="2" borderId="21" xfId="15" applyFont="1" applyFill="1" applyBorder="1" applyAlignment="1" applyProtection="1">
      <alignment horizontal="center"/>
      <protection/>
    </xf>
    <xf numFmtId="174" fontId="0" fillId="2" borderId="0" xfId="0" applyNumberFormat="1" applyFill="1" applyBorder="1" applyAlignment="1">
      <alignment/>
    </xf>
    <xf numFmtId="0" fontId="24" fillId="3" borderId="11" xfId="0" applyFont="1" applyFill="1" applyBorder="1" applyAlignment="1">
      <alignment/>
    </xf>
    <xf numFmtId="2" fontId="10" fillId="4" borderId="11" xfId="0" applyNumberFormat="1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10" fillId="4" borderId="11" xfId="0" applyFont="1" applyFill="1" applyBorder="1" applyAlignment="1">
      <alignment vertical="center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15" applyFont="1" applyFill="1" applyBorder="1" applyAlignment="1" applyProtection="1">
      <alignment horizontal="center"/>
      <protection/>
    </xf>
    <xf numFmtId="0" fontId="23" fillId="3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3" borderId="22" xfId="0" applyNumberFormat="1" applyFill="1" applyBorder="1" applyAlignment="1" applyProtection="1">
      <alignment/>
      <protection locked="0"/>
    </xf>
    <xf numFmtId="0" fontId="0" fillId="3" borderId="23" xfId="0" applyNumberFormat="1" applyFill="1" applyBorder="1" applyAlignment="1" applyProtection="1">
      <alignment/>
      <protection locked="0"/>
    </xf>
    <xf numFmtId="0" fontId="0" fillId="3" borderId="24" xfId="0" applyNumberFormat="1" applyFill="1" applyBorder="1" applyAlignment="1" applyProtection="1">
      <alignment/>
      <protection locked="0"/>
    </xf>
    <xf numFmtId="0" fontId="11" fillId="2" borderId="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3" fillId="2" borderId="8" xfId="15" applyFont="1" applyFill="1" applyBorder="1" applyAlignment="1" applyProtection="1">
      <alignment horizontal="center"/>
      <protection/>
    </xf>
    <xf numFmtId="0" fontId="18" fillId="3" borderId="25" xfId="0" applyFont="1" applyFill="1" applyBorder="1" applyAlignment="1">
      <alignment horizontal="center" vertical="center"/>
    </xf>
    <xf numFmtId="0" fontId="0" fillId="3" borderId="22" xfId="0" applyNumberFormat="1" applyFill="1" applyBorder="1" applyAlignment="1" applyProtection="1">
      <alignment horizontal="right"/>
      <protection locked="0"/>
    </xf>
    <xf numFmtId="0" fontId="0" fillId="3" borderId="23" xfId="0" applyNumberFormat="1" applyFill="1" applyBorder="1" applyAlignment="1" applyProtection="1">
      <alignment horizontal="right"/>
      <protection locked="0"/>
    </xf>
    <xf numFmtId="0" fontId="0" fillId="3" borderId="24" xfId="0" applyNumberFormat="1" applyFill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ill>
        <patternFill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 val="0"/>
        <i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I.1!E11" /><Relationship Id="rId3" Type="http://schemas.openxmlformats.org/officeDocument/2006/relationships/hyperlink" Target="#I.1!E11" /><Relationship Id="rId4" Type="http://schemas.openxmlformats.org/officeDocument/2006/relationships/image" Target="../media/image2.wmf" /><Relationship Id="rId5" Type="http://schemas.openxmlformats.org/officeDocument/2006/relationships/hyperlink" Target="#I.2!E11" /><Relationship Id="rId6" Type="http://schemas.openxmlformats.org/officeDocument/2006/relationships/hyperlink" Target="#I.2!E11" /><Relationship Id="rId7" Type="http://schemas.openxmlformats.org/officeDocument/2006/relationships/image" Target="../media/image3.wmf" /><Relationship Id="rId8" Type="http://schemas.openxmlformats.org/officeDocument/2006/relationships/hyperlink" Target="#I.3!E11" /><Relationship Id="rId9" Type="http://schemas.openxmlformats.org/officeDocument/2006/relationships/hyperlink" Target="#I.3!E11" /><Relationship Id="rId10" Type="http://schemas.openxmlformats.org/officeDocument/2006/relationships/image" Target="../media/image5.wmf" /><Relationship Id="rId11" Type="http://schemas.openxmlformats.org/officeDocument/2006/relationships/hyperlink" Target="#II.1!E11" /><Relationship Id="rId12" Type="http://schemas.openxmlformats.org/officeDocument/2006/relationships/hyperlink" Target="#II.1!E11" /><Relationship Id="rId13" Type="http://schemas.openxmlformats.org/officeDocument/2006/relationships/image" Target="../media/image4.wmf" /><Relationship Id="rId14" Type="http://schemas.openxmlformats.org/officeDocument/2006/relationships/hyperlink" Target="#II.2!E11" /><Relationship Id="rId15" Type="http://schemas.openxmlformats.org/officeDocument/2006/relationships/hyperlink" Target="#II.2!E1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20</xdr:row>
      <xdr:rowOff>47625</xdr:rowOff>
    </xdr:from>
    <xdr:to>
      <xdr:col>9</xdr:col>
      <xdr:colOff>19050</xdr:colOff>
      <xdr:row>20</xdr:row>
      <xdr:rowOff>133350</xdr:rowOff>
    </xdr:to>
    <xdr:sp>
      <xdr:nvSpPr>
        <xdr:cNvPr id="1" name="Rectangle 8"/>
        <xdr:cNvSpPr>
          <a:spLocks/>
        </xdr:cNvSpPr>
      </xdr:nvSpPr>
      <xdr:spPr>
        <a:xfrm>
          <a:off x="4067175" y="3895725"/>
          <a:ext cx="85725" cy="8572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47625</xdr:rowOff>
    </xdr:from>
    <xdr:to>
      <xdr:col>9</xdr:col>
      <xdr:colOff>19050</xdr:colOff>
      <xdr:row>19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4067175" y="3733800"/>
          <a:ext cx="85725" cy="85725"/>
        </a:xfrm>
        <a:prstGeom prst="rect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1114425</xdr:colOff>
      <xdr:row>15</xdr:row>
      <xdr:rowOff>57150</xdr:rowOff>
    </xdr:from>
    <xdr:to>
      <xdr:col>4</xdr:col>
      <xdr:colOff>2133600</xdr:colOff>
      <xdr:row>15</xdr:row>
      <xdr:rowOff>676275</xdr:rowOff>
    </xdr:to>
    <xdr:pic>
      <xdr:nvPicPr>
        <xdr:cNvPr id="3" name="Picture 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95475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17</xdr:row>
      <xdr:rowOff>19050</xdr:rowOff>
    </xdr:from>
    <xdr:to>
      <xdr:col>4</xdr:col>
      <xdr:colOff>2152650</xdr:colOff>
      <xdr:row>17</xdr:row>
      <xdr:rowOff>666750</xdr:rowOff>
    </xdr:to>
    <xdr:pic>
      <xdr:nvPicPr>
        <xdr:cNvPr id="4" name="Picture 2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2838450"/>
          <a:ext cx="101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19</xdr:row>
      <xdr:rowOff>28575</xdr:rowOff>
    </xdr:from>
    <xdr:to>
      <xdr:col>4</xdr:col>
      <xdr:colOff>2152650</xdr:colOff>
      <xdr:row>22</xdr:row>
      <xdr:rowOff>161925</xdr:rowOff>
    </xdr:to>
    <xdr:pic>
      <xdr:nvPicPr>
        <xdr:cNvPr id="5" name="Picture 2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37147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15</xdr:row>
      <xdr:rowOff>76200</xdr:rowOff>
    </xdr:from>
    <xdr:to>
      <xdr:col>10</xdr:col>
      <xdr:colOff>1352550</xdr:colOff>
      <xdr:row>15</xdr:row>
      <xdr:rowOff>714375</xdr:rowOff>
    </xdr:to>
    <xdr:pic>
      <xdr:nvPicPr>
        <xdr:cNvPr id="6" name="Picture 2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43500" y="1914525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17</xdr:row>
      <xdr:rowOff>57150</xdr:rowOff>
    </xdr:from>
    <xdr:to>
      <xdr:col>10</xdr:col>
      <xdr:colOff>1352550</xdr:colOff>
      <xdr:row>18</xdr:row>
      <xdr:rowOff>9525</xdr:rowOff>
    </xdr:to>
    <xdr:pic>
      <xdr:nvPicPr>
        <xdr:cNvPr id="7" name="Picture 2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43500" y="2876550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18</xdr:row>
      <xdr:rowOff>0</xdr:rowOff>
    </xdr:from>
    <xdr:to>
      <xdr:col>11</xdr:col>
      <xdr:colOff>314325</xdr:colOff>
      <xdr:row>31</xdr:row>
      <xdr:rowOff>19050</xdr:rowOff>
    </xdr:to>
    <xdr:sp>
      <xdr:nvSpPr>
        <xdr:cNvPr id="1" name="AutoShape 19"/>
        <xdr:cNvSpPr>
          <a:spLocks/>
        </xdr:cNvSpPr>
      </xdr:nvSpPr>
      <xdr:spPr>
        <a:xfrm>
          <a:off x="838200" y="3429000"/>
          <a:ext cx="256222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933450</xdr:colOff>
      <xdr:row>27</xdr:row>
      <xdr:rowOff>85725</xdr:rowOff>
    </xdr:from>
    <xdr:to>
      <xdr:col>18</xdr:col>
      <xdr:colOff>57150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076825" y="5010150"/>
          <a:ext cx="2543175" cy="581025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1828800</xdr:colOff>
      <xdr:row>31</xdr:row>
      <xdr:rowOff>114300</xdr:rowOff>
    </xdr:from>
    <xdr:to>
      <xdr:col>15</xdr:col>
      <xdr:colOff>438150</xdr:colOff>
      <xdr:row>32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972175" y="5686425"/>
          <a:ext cx="762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5.85</a:t>
          </a:r>
        </a:p>
      </xdr:txBody>
    </xdr:sp>
    <xdr:clientData/>
  </xdr:twoCellAnchor>
  <xdr:twoCellAnchor>
    <xdr:from>
      <xdr:col>14</xdr:col>
      <xdr:colOff>142875</xdr:colOff>
      <xdr:row>28</xdr:row>
      <xdr:rowOff>85725</xdr:rowOff>
    </xdr:from>
    <xdr:to>
      <xdr:col>14</xdr:col>
      <xdr:colOff>904875</xdr:colOff>
      <xdr:row>30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286250" y="5172075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1.34</a:t>
          </a:r>
        </a:p>
      </xdr:txBody>
    </xdr:sp>
    <xdr:clientData/>
  </xdr:twoCellAnchor>
  <xdr:twoCellAnchor>
    <xdr:from>
      <xdr:col>14</xdr:col>
      <xdr:colOff>1076325</xdr:colOff>
      <xdr:row>27</xdr:row>
      <xdr:rowOff>19050</xdr:rowOff>
    </xdr:from>
    <xdr:to>
      <xdr:col>14</xdr:col>
      <xdr:colOff>1666875</xdr:colOff>
      <xdr:row>28</xdr:row>
      <xdr:rowOff>47625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5219700" y="49434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77º ...</a:t>
          </a:r>
        </a:p>
      </xdr:txBody>
    </xdr:sp>
    <xdr:clientData/>
  </xdr:twoCellAnchor>
  <xdr:twoCellAnchor>
    <xdr:from>
      <xdr:col>11</xdr:col>
      <xdr:colOff>152400</xdr:colOff>
      <xdr:row>29</xdr:row>
      <xdr:rowOff>47625</xdr:rowOff>
    </xdr:from>
    <xdr:to>
      <xdr:col>12</xdr:col>
      <xdr:colOff>247650</xdr:colOff>
      <xdr:row>30</xdr:row>
      <xdr:rowOff>47625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238500" y="5295900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12º ...</a:t>
          </a:r>
        </a:p>
      </xdr:txBody>
    </xdr:sp>
    <xdr:clientData/>
  </xdr:twoCellAnchor>
  <xdr:twoCellAnchor>
    <xdr:from>
      <xdr:col>3</xdr:col>
      <xdr:colOff>523875</xdr:colOff>
      <xdr:row>19</xdr:row>
      <xdr:rowOff>9525</xdr:rowOff>
    </xdr:from>
    <xdr:to>
      <xdr:col>3</xdr:col>
      <xdr:colOff>676275</xdr:colOff>
      <xdr:row>20</xdr:row>
      <xdr:rowOff>66675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914400" y="36004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133350</xdr:colOff>
      <xdr:row>29</xdr:row>
      <xdr:rowOff>114300</xdr:rowOff>
    </xdr:from>
    <xdr:to>
      <xdr:col>11</xdr:col>
      <xdr:colOff>76200</xdr:colOff>
      <xdr:row>31</xdr:row>
      <xdr:rowOff>9525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3009900" y="53625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66675</xdr:colOff>
      <xdr:row>22</xdr:row>
      <xdr:rowOff>85725</xdr:rowOff>
    </xdr:from>
    <xdr:to>
      <xdr:col>11</xdr:col>
      <xdr:colOff>200025</xdr:colOff>
      <xdr:row>23</xdr:row>
      <xdr:rowOff>142875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2095500" y="4200525"/>
          <a:ext cx="1190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6</a:t>
          </a:r>
        </a:p>
      </xdr:txBody>
    </xdr:sp>
    <xdr:clientData/>
  </xdr:twoCellAnchor>
  <xdr:twoCellAnchor>
    <xdr:from>
      <xdr:col>3</xdr:col>
      <xdr:colOff>228600</xdr:colOff>
      <xdr:row>25</xdr:row>
      <xdr:rowOff>95250</xdr:rowOff>
    </xdr:from>
    <xdr:to>
      <xdr:col>3</xdr:col>
      <xdr:colOff>381000</xdr:colOff>
      <xdr:row>26</xdr:row>
      <xdr:rowOff>152400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619125" y="46958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257175</xdr:colOff>
      <xdr:row>31</xdr:row>
      <xdr:rowOff>47625</xdr:rowOff>
    </xdr:from>
    <xdr:to>
      <xdr:col>5</xdr:col>
      <xdr:colOff>38100</xdr:colOff>
      <xdr:row>32</xdr:row>
      <xdr:rowOff>104775</xdr:rowOff>
    </xdr:to>
    <xdr:sp>
      <xdr:nvSpPr>
        <xdr:cNvPr id="11" name="TextBox 24"/>
        <xdr:cNvSpPr txBox="1">
          <a:spLocks noChangeArrowheads="1"/>
        </xdr:cNvSpPr>
      </xdr:nvSpPr>
      <xdr:spPr>
        <a:xfrm>
          <a:off x="1800225" y="56197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504825</xdr:colOff>
      <xdr:row>29</xdr:row>
      <xdr:rowOff>133350</xdr:rowOff>
    </xdr:from>
    <xdr:to>
      <xdr:col>3</xdr:col>
      <xdr:colOff>657225</xdr:colOff>
      <xdr:row>31</xdr:row>
      <xdr:rowOff>28575</xdr:rowOff>
    </xdr:to>
    <xdr:sp>
      <xdr:nvSpPr>
        <xdr:cNvPr id="12" name="TextBox 25"/>
        <xdr:cNvSpPr txBox="1">
          <a:spLocks noChangeArrowheads="1"/>
        </xdr:cNvSpPr>
      </xdr:nvSpPr>
      <xdr:spPr>
        <a:xfrm>
          <a:off x="895350" y="53816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447675</xdr:colOff>
      <xdr:row>18</xdr:row>
      <xdr:rowOff>0</xdr:rowOff>
    </xdr:from>
    <xdr:to>
      <xdr:col>11</xdr:col>
      <xdr:colOff>314325</xdr:colOff>
      <xdr:row>31</xdr:row>
      <xdr:rowOff>19050</xdr:rowOff>
    </xdr:to>
    <xdr:sp>
      <xdr:nvSpPr>
        <xdr:cNvPr id="13" name="Line 26"/>
        <xdr:cNvSpPr>
          <a:spLocks/>
        </xdr:cNvSpPr>
      </xdr:nvSpPr>
      <xdr:spPr>
        <a:xfrm>
          <a:off x="838200" y="3429000"/>
          <a:ext cx="2562225" cy="21621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66675</xdr:rowOff>
    </xdr:from>
    <xdr:to>
      <xdr:col>10</xdr:col>
      <xdr:colOff>200025</xdr:colOff>
      <xdr:row>30</xdr:row>
      <xdr:rowOff>142875</xdr:rowOff>
    </xdr:to>
    <xdr:sp>
      <xdr:nvSpPr>
        <xdr:cNvPr id="14" name="Arc 28"/>
        <xdr:cNvSpPr>
          <a:spLocks/>
        </xdr:cNvSpPr>
      </xdr:nvSpPr>
      <xdr:spPr>
        <a:xfrm rot="3656722" flipH="1" flipV="1">
          <a:off x="2828925" y="5314950"/>
          <a:ext cx="247650" cy="238125"/>
        </a:xfrm>
        <a:prstGeom prst="arc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29</xdr:row>
      <xdr:rowOff>133350</xdr:rowOff>
    </xdr:from>
    <xdr:to>
      <xdr:col>3</xdr:col>
      <xdr:colOff>657225</xdr:colOff>
      <xdr:row>29</xdr:row>
      <xdr:rowOff>133350</xdr:rowOff>
    </xdr:to>
    <xdr:sp>
      <xdr:nvSpPr>
        <xdr:cNvPr id="15" name="Line 29"/>
        <xdr:cNvSpPr>
          <a:spLocks/>
        </xdr:cNvSpPr>
      </xdr:nvSpPr>
      <xdr:spPr>
        <a:xfrm>
          <a:off x="838200" y="538162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29</xdr:row>
      <xdr:rowOff>133350</xdr:rowOff>
    </xdr:from>
    <xdr:to>
      <xdr:col>3</xdr:col>
      <xdr:colOff>657225</xdr:colOff>
      <xdr:row>31</xdr:row>
      <xdr:rowOff>19050</xdr:rowOff>
    </xdr:to>
    <xdr:sp>
      <xdr:nvSpPr>
        <xdr:cNvPr id="16" name="Line 30"/>
        <xdr:cNvSpPr>
          <a:spLocks/>
        </xdr:cNvSpPr>
      </xdr:nvSpPr>
      <xdr:spPr>
        <a:xfrm flipV="1">
          <a:off x="1038225" y="538162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19</xdr:row>
      <xdr:rowOff>66675</xdr:rowOff>
    </xdr:from>
    <xdr:to>
      <xdr:col>3</xdr:col>
      <xdr:colOff>752475</xdr:colOff>
      <xdr:row>21</xdr:row>
      <xdr:rowOff>9525</xdr:rowOff>
    </xdr:to>
    <xdr:sp>
      <xdr:nvSpPr>
        <xdr:cNvPr id="17" name="Arc 31"/>
        <xdr:cNvSpPr>
          <a:spLocks/>
        </xdr:cNvSpPr>
      </xdr:nvSpPr>
      <xdr:spPr>
        <a:xfrm rot="-4062864" flipH="1" flipV="1">
          <a:off x="885825" y="3657600"/>
          <a:ext cx="257175" cy="266700"/>
        </a:xfrm>
        <a:prstGeom prst="arc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18</xdr:row>
      <xdr:rowOff>9525</xdr:rowOff>
    </xdr:from>
    <xdr:to>
      <xdr:col>3</xdr:col>
      <xdr:colOff>447675</xdr:colOff>
      <xdr:row>31</xdr:row>
      <xdr:rowOff>19050</xdr:rowOff>
    </xdr:to>
    <xdr:sp>
      <xdr:nvSpPr>
        <xdr:cNvPr id="18" name="Line 34"/>
        <xdr:cNvSpPr>
          <a:spLocks/>
        </xdr:cNvSpPr>
      </xdr:nvSpPr>
      <xdr:spPr>
        <a:xfrm>
          <a:off x="838200" y="3438525"/>
          <a:ext cx="0" cy="2152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</xdr:row>
      <xdr:rowOff>19050</xdr:rowOff>
    </xdr:from>
    <xdr:to>
      <xdr:col>11</xdr:col>
      <xdr:colOff>314325</xdr:colOff>
      <xdr:row>31</xdr:row>
      <xdr:rowOff>19050</xdr:rowOff>
    </xdr:to>
    <xdr:sp>
      <xdr:nvSpPr>
        <xdr:cNvPr id="19" name="Line 35"/>
        <xdr:cNvSpPr>
          <a:spLocks/>
        </xdr:cNvSpPr>
      </xdr:nvSpPr>
      <xdr:spPr>
        <a:xfrm>
          <a:off x="838200" y="5591175"/>
          <a:ext cx="25622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4</xdr:row>
      <xdr:rowOff>47625</xdr:rowOff>
    </xdr:from>
    <xdr:to>
      <xdr:col>24</xdr:col>
      <xdr:colOff>247650</xdr:colOff>
      <xdr:row>5</xdr:row>
      <xdr:rowOff>190500</xdr:rowOff>
    </xdr:to>
    <xdr:sp>
      <xdr:nvSpPr>
        <xdr:cNvPr id="20" name="TextBox 38">
          <a:hlinkClick r:id="rId1"/>
        </xdr:cNvPr>
        <xdr:cNvSpPr txBox="1">
          <a:spLocks noChangeArrowheads="1"/>
        </xdr:cNvSpPr>
      </xdr:nvSpPr>
      <xdr:spPr>
        <a:xfrm>
          <a:off x="7800975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17</xdr:row>
      <xdr:rowOff>104775</xdr:rowOff>
    </xdr:from>
    <xdr:to>
      <xdr:col>11</xdr:col>
      <xdr:colOff>66675</xdr:colOff>
      <xdr:row>30</xdr:row>
      <xdr:rowOff>123825</xdr:rowOff>
    </xdr:to>
    <xdr:sp>
      <xdr:nvSpPr>
        <xdr:cNvPr id="1" name="AutoShape 29"/>
        <xdr:cNvSpPr>
          <a:spLocks/>
        </xdr:cNvSpPr>
      </xdr:nvSpPr>
      <xdr:spPr>
        <a:xfrm>
          <a:off x="752475" y="3352800"/>
          <a:ext cx="254317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1000125</xdr:colOff>
      <xdr:row>19</xdr:row>
      <xdr:rowOff>114300</xdr:rowOff>
    </xdr:from>
    <xdr:to>
      <xdr:col>18</xdr:col>
      <xdr:colOff>190500</xdr:colOff>
      <xdr:row>31</xdr:row>
      <xdr:rowOff>38100</xdr:rowOff>
    </xdr:to>
    <xdr:sp>
      <xdr:nvSpPr>
        <xdr:cNvPr id="2" name="AutoShape 1"/>
        <xdr:cNvSpPr>
          <a:spLocks/>
        </xdr:cNvSpPr>
      </xdr:nvSpPr>
      <xdr:spPr>
        <a:xfrm>
          <a:off x="5076825" y="3686175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1104900</xdr:colOff>
      <xdr:row>19</xdr:row>
      <xdr:rowOff>47625</xdr:rowOff>
    </xdr:from>
    <xdr:to>
      <xdr:col>14</xdr:col>
      <xdr:colOff>1771650</xdr:colOff>
      <xdr:row>20</xdr:row>
      <xdr:rowOff>57150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5181600" y="36195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14</xdr:col>
      <xdr:colOff>19050</xdr:colOff>
      <xdr:row>24</xdr:row>
      <xdr:rowOff>133350</xdr:rowOff>
    </xdr:from>
    <xdr:to>
      <xdr:col>14</xdr:col>
      <xdr:colOff>866775</xdr:colOff>
      <xdr:row>25</xdr:row>
      <xdr:rowOff>152400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4095750" y="455295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15</xdr:col>
      <xdr:colOff>190500</xdr:colOff>
      <xdr:row>24</xdr:row>
      <xdr:rowOff>28575</xdr:rowOff>
    </xdr:from>
    <xdr:to>
      <xdr:col>16</xdr:col>
      <xdr:colOff>266700</xdr:colOff>
      <xdr:row>25</xdr:row>
      <xdr:rowOff>57150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6353175" y="44481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133350</xdr:colOff>
      <xdr:row>28</xdr:row>
      <xdr:rowOff>104775</xdr:rowOff>
    </xdr:from>
    <xdr:to>
      <xdr:col>11</xdr:col>
      <xdr:colOff>571500</xdr:colOff>
      <xdr:row>29</xdr:row>
      <xdr:rowOff>104775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3152775" y="517207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3</xdr:col>
      <xdr:colOff>571500</xdr:colOff>
      <xdr:row>18</xdr:row>
      <xdr:rowOff>114300</xdr:rowOff>
    </xdr:from>
    <xdr:to>
      <xdr:col>3</xdr:col>
      <xdr:colOff>723900</xdr:colOff>
      <xdr:row>20</xdr:row>
      <xdr:rowOff>9525</xdr:rowOff>
    </xdr:to>
    <xdr:sp>
      <xdr:nvSpPr>
        <xdr:cNvPr id="7" name="TextBox 30"/>
        <xdr:cNvSpPr txBox="1">
          <a:spLocks noChangeArrowheads="1"/>
        </xdr:cNvSpPr>
      </xdr:nvSpPr>
      <xdr:spPr>
        <a:xfrm>
          <a:off x="828675" y="3524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0</xdr:colOff>
      <xdr:row>29</xdr:row>
      <xdr:rowOff>57150</xdr:rowOff>
    </xdr:from>
    <xdr:to>
      <xdr:col>10</xdr:col>
      <xdr:colOff>38100</xdr:colOff>
      <xdr:row>30</xdr:row>
      <xdr:rowOff>114300</xdr:rowOff>
    </xdr:to>
    <xdr:sp>
      <xdr:nvSpPr>
        <xdr:cNvPr id="8" name="TextBox 31"/>
        <xdr:cNvSpPr txBox="1">
          <a:spLocks noChangeArrowheads="1"/>
        </xdr:cNvSpPr>
      </xdr:nvSpPr>
      <xdr:spPr>
        <a:xfrm>
          <a:off x="2905125" y="52863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304800</xdr:colOff>
      <xdr:row>22</xdr:row>
      <xdr:rowOff>47625</xdr:rowOff>
    </xdr:from>
    <xdr:to>
      <xdr:col>6</xdr:col>
      <xdr:colOff>0</xdr:colOff>
      <xdr:row>23</xdr:row>
      <xdr:rowOff>85725</xdr:rowOff>
    </xdr:to>
    <xdr:sp>
      <xdr:nvSpPr>
        <xdr:cNvPr id="9" name="TextBox 32"/>
        <xdr:cNvSpPr txBox="1">
          <a:spLocks noChangeArrowheads="1"/>
        </xdr:cNvSpPr>
      </xdr:nvSpPr>
      <xdr:spPr>
        <a:xfrm>
          <a:off x="1990725" y="41433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276225</xdr:colOff>
      <xdr:row>25</xdr:row>
      <xdr:rowOff>38100</xdr:rowOff>
    </xdr:from>
    <xdr:to>
      <xdr:col>3</xdr:col>
      <xdr:colOff>428625</xdr:colOff>
      <xdr:row>26</xdr:row>
      <xdr:rowOff>95250</xdr:rowOff>
    </xdr:to>
    <xdr:sp>
      <xdr:nvSpPr>
        <xdr:cNvPr id="10" name="TextBox 33"/>
        <xdr:cNvSpPr txBox="1">
          <a:spLocks noChangeArrowheads="1"/>
        </xdr:cNvSpPr>
      </xdr:nvSpPr>
      <xdr:spPr>
        <a:xfrm>
          <a:off x="533400" y="46196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8</xdr:col>
      <xdr:colOff>104775</xdr:colOff>
      <xdr:row>32</xdr:row>
      <xdr:rowOff>66675</xdr:rowOff>
    </xdr:to>
    <xdr:sp>
      <xdr:nvSpPr>
        <xdr:cNvPr id="11" name="TextBox 34"/>
        <xdr:cNvSpPr txBox="1">
          <a:spLocks noChangeArrowheads="1"/>
        </xdr:cNvSpPr>
      </xdr:nvSpPr>
      <xdr:spPr>
        <a:xfrm>
          <a:off x="1695450" y="5553075"/>
          <a:ext cx="1000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4</a:t>
          </a:r>
        </a:p>
      </xdr:txBody>
    </xdr:sp>
    <xdr:clientData/>
  </xdr:twoCellAnchor>
  <xdr:twoCellAnchor>
    <xdr:from>
      <xdr:col>3</xdr:col>
      <xdr:colOff>552450</xdr:colOff>
      <xdr:row>29</xdr:row>
      <xdr:rowOff>76200</xdr:rowOff>
    </xdr:from>
    <xdr:to>
      <xdr:col>3</xdr:col>
      <xdr:colOff>704850</xdr:colOff>
      <xdr:row>30</xdr:row>
      <xdr:rowOff>133350</xdr:rowOff>
    </xdr:to>
    <xdr:sp>
      <xdr:nvSpPr>
        <xdr:cNvPr id="12" name="TextBox 35"/>
        <xdr:cNvSpPr txBox="1">
          <a:spLocks noChangeArrowheads="1"/>
        </xdr:cNvSpPr>
      </xdr:nvSpPr>
      <xdr:spPr>
        <a:xfrm>
          <a:off x="809625" y="53054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495300</xdr:colOff>
      <xdr:row>17</xdr:row>
      <xdr:rowOff>104775</xdr:rowOff>
    </xdr:from>
    <xdr:to>
      <xdr:col>11</xdr:col>
      <xdr:colOff>66675</xdr:colOff>
      <xdr:row>30</xdr:row>
      <xdr:rowOff>123825</xdr:rowOff>
    </xdr:to>
    <xdr:sp>
      <xdr:nvSpPr>
        <xdr:cNvPr id="13" name="Line 36"/>
        <xdr:cNvSpPr>
          <a:spLocks/>
        </xdr:cNvSpPr>
      </xdr:nvSpPr>
      <xdr:spPr>
        <a:xfrm>
          <a:off x="752475" y="3352800"/>
          <a:ext cx="2543175" cy="2162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9525</xdr:rowOff>
    </xdr:from>
    <xdr:to>
      <xdr:col>9</xdr:col>
      <xdr:colOff>66675</xdr:colOff>
      <xdr:row>30</xdr:row>
      <xdr:rowOff>85725</xdr:rowOff>
    </xdr:to>
    <xdr:sp>
      <xdr:nvSpPr>
        <xdr:cNvPr id="14" name="Arc 37"/>
        <xdr:cNvSpPr>
          <a:spLocks/>
        </xdr:cNvSpPr>
      </xdr:nvSpPr>
      <xdr:spPr>
        <a:xfrm rot="3656722" flipH="1" flipV="1">
          <a:off x="2724150" y="5238750"/>
          <a:ext cx="247650" cy="238125"/>
        </a:xfrm>
        <a:prstGeom prst="arc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29</xdr:row>
      <xdr:rowOff>76200</xdr:rowOff>
    </xdr:from>
    <xdr:to>
      <xdr:col>3</xdr:col>
      <xdr:colOff>704850</xdr:colOff>
      <xdr:row>29</xdr:row>
      <xdr:rowOff>76200</xdr:rowOff>
    </xdr:to>
    <xdr:sp>
      <xdr:nvSpPr>
        <xdr:cNvPr id="15" name="Line 38"/>
        <xdr:cNvSpPr>
          <a:spLocks/>
        </xdr:cNvSpPr>
      </xdr:nvSpPr>
      <xdr:spPr>
        <a:xfrm>
          <a:off x="752475" y="530542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29</xdr:row>
      <xdr:rowOff>76200</xdr:rowOff>
    </xdr:from>
    <xdr:to>
      <xdr:col>3</xdr:col>
      <xdr:colOff>704850</xdr:colOff>
      <xdr:row>30</xdr:row>
      <xdr:rowOff>123825</xdr:rowOff>
    </xdr:to>
    <xdr:sp>
      <xdr:nvSpPr>
        <xdr:cNvPr id="16" name="Line 39"/>
        <xdr:cNvSpPr>
          <a:spLocks/>
        </xdr:cNvSpPr>
      </xdr:nvSpPr>
      <xdr:spPr>
        <a:xfrm flipV="1">
          <a:off x="952500" y="530542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19</xdr:row>
      <xdr:rowOff>9525</xdr:rowOff>
    </xdr:from>
    <xdr:to>
      <xdr:col>3</xdr:col>
      <xdr:colOff>790575</xdr:colOff>
      <xdr:row>20</xdr:row>
      <xdr:rowOff>114300</xdr:rowOff>
    </xdr:to>
    <xdr:sp>
      <xdr:nvSpPr>
        <xdr:cNvPr id="17" name="Arc 40"/>
        <xdr:cNvSpPr>
          <a:spLocks/>
        </xdr:cNvSpPr>
      </xdr:nvSpPr>
      <xdr:spPr>
        <a:xfrm rot="-4062864" flipH="1" flipV="1">
          <a:off x="790575" y="3581400"/>
          <a:ext cx="257175" cy="266700"/>
        </a:xfrm>
        <a:prstGeom prst="arc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17</xdr:row>
      <xdr:rowOff>114300</xdr:rowOff>
    </xdr:from>
    <xdr:to>
      <xdr:col>3</xdr:col>
      <xdr:colOff>495300</xdr:colOff>
      <xdr:row>30</xdr:row>
      <xdr:rowOff>123825</xdr:rowOff>
    </xdr:to>
    <xdr:sp>
      <xdr:nvSpPr>
        <xdr:cNvPr id="18" name="Line 41"/>
        <xdr:cNvSpPr>
          <a:spLocks/>
        </xdr:cNvSpPr>
      </xdr:nvSpPr>
      <xdr:spPr>
        <a:xfrm>
          <a:off x="752475" y="3362325"/>
          <a:ext cx="0" cy="2152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123825</xdr:rowOff>
    </xdr:from>
    <xdr:to>
      <xdr:col>11</xdr:col>
      <xdr:colOff>66675</xdr:colOff>
      <xdr:row>30</xdr:row>
      <xdr:rowOff>123825</xdr:rowOff>
    </xdr:to>
    <xdr:sp>
      <xdr:nvSpPr>
        <xdr:cNvPr id="19" name="Line 42"/>
        <xdr:cNvSpPr>
          <a:spLocks/>
        </xdr:cNvSpPr>
      </xdr:nvSpPr>
      <xdr:spPr>
        <a:xfrm>
          <a:off x="752475" y="5514975"/>
          <a:ext cx="25431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4</xdr:row>
      <xdr:rowOff>47625</xdr:rowOff>
    </xdr:from>
    <xdr:to>
      <xdr:col>25</xdr:col>
      <xdr:colOff>0</xdr:colOff>
      <xdr:row>5</xdr:row>
      <xdr:rowOff>190500</xdr:rowOff>
    </xdr:to>
    <xdr:sp>
      <xdr:nvSpPr>
        <xdr:cNvPr id="20" name="TextBox 43">
          <a:hlinkClick r:id="rId1"/>
        </xdr:cNvPr>
        <xdr:cNvSpPr txBox="1">
          <a:spLocks noChangeArrowheads="1"/>
        </xdr:cNvSpPr>
      </xdr:nvSpPr>
      <xdr:spPr>
        <a:xfrm>
          <a:off x="7677150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1009650</xdr:colOff>
      <xdr:row>19</xdr:row>
      <xdr:rowOff>114300</xdr:rowOff>
    </xdr:from>
    <xdr:to>
      <xdr:col>18</xdr:col>
      <xdr:colOff>200025</xdr:colOff>
      <xdr:row>31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76825" y="3686175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1952625</xdr:colOff>
      <xdr:row>31</xdr:row>
      <xdr:rowOff>114300</xdr:rowOff>
    </xdr:from>
    <xdr:to>
      <xdr:col>16</xdr:col>
      <xdr:colOff>0</xdr:colOff>
      <xdr:row>32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19800" y="566737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33.34</a:t>
          </a:r>
        </a:p>
      </xdr:txBody>
    </xdr:sp>
    <xdr:clientData/>
  </xdr:twoCellAnchor>
  <xdr:twoCellAnchor>
    <xdr:from>
      <xdr:col>14</xdr:col>
      <xdr:colOff>1104900</xdr:colOff>
      <xdr:row>19</xdr:row>
      <xdr:rowOff>47625</xdr:rowOff>
    </xdr:from>
    <xdr:to>
      <xdr:col>14</xdr:col>
      <xdr:colOff>1952625</xdr:colOff>
      <xdr:row>20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72075" y="361950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15</xdr:col>
      <xdr:colOff>200025</xdr:colOff>
      <xdr:row>24</xdr:row>
      <xdr:rowOff>28575</xdr:rowOff>
    </xdr:from>
    <xdr:to>
      <xdr:col>16</xdr:col>
      <xdr:colOff>276225</xdr:colOff>
      <xdr:row>25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53175" y="44481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41.67</a:t>
          </a:r>
        </a:p>
      </xdr:txBody>
    </xdr:sp>
    <xdr:clientData/>
  </xdr:twoCellAnchor>
  <xdr:twoCellAnchor>
    <xdr:from>
      <xdr:col>11</xdr:col>
      <xdr:colOff>9525</xdr:colOff>
      <xdr:row>29</xdr:row>
      <xdr:rowOff>38100</xdr:rowOff>
    </xdr:from>
    <xdr:to>
      <xdr:col>12</xdr:col>
      <xdr:colOff>66675</xdr:colOff>
      <xdr:row>30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28975" y="52673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3</xdr:col>
      <xdr:colOff>495300</xdr:colOff>
      <xdr:row>18</xdr:row>
      <xdr:rowOff>38100</xdr:rowOff>
    </xdr:from>
    <xdr:to>
      <xdr:col>11</xdr:col>
      <xdr:colOff>47625</xdr:colOff>
      <xdr:row>31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742950" y="3448050"/>
          <a:ext cx="252412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47625</xdr:rowOff>
    </xdr:from>
    <xdr:to>
      <xdr:col>3</xdr:col>
      <xdr:colOff>723900</xdr:colOff>
      <xdr:row>20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19150" y="36195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0</xdr:colOff>
      <xdr:row>29</xdr:row>
      <xdr:rowOff>142875</xdr:rowOff>
    </xdr:from>
    <xdr:to>
      <xdr:col>10</xdr:col>
      <xdr:colOff>38100</xdr:colOff>
      <xdr:row>31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95600" y="53721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295275</xdr:colOff>
      <xdr:row>22</xdr:row>
      <xdr:rowOff>142875</xdr:rowOff>
    </xdr:from>
    <xdr:to>
      <xdr:col>5</xdr:col>
      <xdr:colOff>76200</xdr:colOff>
      <xdr:row>24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971675" y="42386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9525</xdr:colOff>
      <xdr:row>25</xdr:row>
      <xdr:rowOff>133350</xdr:rowOff>
    </xdr:from>
    <xdr:to>
      <xdr:col>3</xdr:col>
      <xdr:colOff>428625</xdr:colOff>
      <xdr:row>27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4775" y="4714875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25</a:t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152400</xdr:colOff>
      <xdr:row>32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76400" y="56388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561975</xdr:colOff>
      <xdr:row>30</xdr:row>
      <xdr:rowOff>9525</xdr:rowOff>
    </xdr:from>
    <xdr:to>
      <xdr:col>3</xdr:col>
      <xdr:colOff>714375</xdr:colOff>
      <xdr:row>31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09625" y="54006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495300</xdr:colOff>
      <xdr:row>18</xdr:row>
      <xdr:rowOff>47625</xdr:rowOff>
    </xdr:from>
    <xdr:to>
      <xdr:col>3</xdr:col>
      <xdr:colOff>495300</xdr:colOff>
      <xdr:row>31</xdr:row>
      <xdr:rowOff>57150</xdr:rowOff>
    </xdr:to>
    <xdr:sp>
      <xdr:nvSpPr>
        <xdr:cNvPr id="13" name="Line 13"/>
        <xdr:cNvSpPr>
          <a:spLocks/>
        </xdr:cNvSpPr>
      </xdr:nvSpPr>
      <xdr:spPr>
        <a:xfrm flipH="1">
          <a:off x="742950" y="3457575"/>
          <a:ext cx="0" cy="2152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104775</xdr:rowOff>
    </xdr:from>
    <xdr:to>
      <xdr:col>9</xdr:col>
      <xdr:colOff>57150</xdr:colOff>
      <xdr:row>31</xdr:row>
      <xdr:rowOff>19050</xdr:rowOff>
    </xdr:to>
    <xdr:sp>
      <xdr:nvSpPr>
        <xdr:cNvPr id="14" name="Arc 14"/>
        <xdr:cNvSpPr>
          <a:spLocks/>
        </xdr:cNvSpPr>
      </xdr:nvSpPr>
      <xdr:spPr>
        <a:xfrm rot="3656722" flipH="1" flipV="1">
          <a:off x="2714625" y="5334000"/>
          <a:ext cx="238125" cy="238125"/>
        </a:xfrm>
        <a:prstGeom prst="arc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9525</xdr:rowOff>
    </xdr:from>
    <xdr:to>
      <xdr:col>3</xdr:col>
      <xdr:colOff>704850</xdr:colOff>
      <xdr:row>30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42950" y="540067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30</xdr:row>
      <xdr:rowOff>9525</xdr:rowOff>
    </xdr:from>
    <xdr:to>
      <xdr:col>3</xdr:col>
      <xdr:colOff>704850</xdr:colOff>
      <xdr:row>31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942975" y="540067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19</xdr:row>
      <xdr:rowOff>76200</xdr:rowOff>
    </xdr:from>
    <xdr:to>
      <xdr:col>3</xdr:col>
      <xdr:colOff>752475</xdr:colOff>
      <xdr:row>21</xdr:row>
      <xdr:rowOff>38100</xdr:rowOff>
    </xdr:to>
    <xdr:sp>
      <xdr:nvSpPr>
        <xdr:cNvPr id="17" name="Arc 17"/>
        <xdr:cNvSpPr>
          <a:spLocks/>
        </xdr:cNvSpPr>
      </xdr:nvSpPr>
      <xdr:spPr>
        <a:xfrm rot="-4062864" flipH="1" flipV="1">
          <a:off x="771525" y="3648075"/>
          <a:ext cx="228600" cy="285750"/>
        </a:xfrm>
        <a:prstGeom prst="arc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18</xdr:row>
      <xdr:rowOff>47625</xdr:rowOff>
    </xdr:from>
    <xdr:to>
      <xdr:col>11</xdr:col>
      <xdr:colOff>47625</xdr:colOff>
      <xdr:row>31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742950" y="3457575"/>
          <a:ext cx="2524125" cy="2143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31</xdr:row>
      <xdr:rowOff>57150</xdr:rowOff>
    </xdr:from>
    <xdr:to>
      <xdr:col>11</xdr:col>
      <xdr:colOff>57150</xdr:colOff>
      <xdr:row>31</xdr:row>
      <xdr:rowOff>57150</xdr:rowOff>
    </xdr:to>
    <xdr:sp>
      <xdr:nvSpPr>
        <xdr:cNvPr id="19" name="Line 20"/>
        <xdr:cNvSpPr>
          <a:spLocks/>
        </xdr:cNvSpPr>
      </xdr:nvSpPr>
      <xdr:spPr>
        <a:xfrm>
          <a:off x="733425" y="5610225"/>
          <a:ext cx="25431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4</xdr:row>
      <xdr:rowOff>47625</xdr:rowOff>
    </xdr:from>
    <xdr:to>
      <xdr:col>24</xdr:col>
      <xdr:colOff>247650</xdr:colOff>
      <xdr:row>5</xdr:row>
      <xdr:rowOff>190500</xdr:rowOff>
    </xdr:to>
    <xdr:sp>
      <xdr:nvSpPr>
        <xdr:cNvPr id="20" name="TextBox 22">
          <a:hlinkClick r:id="rId1"/>
        </xdr:cNvPr>
        <xdr:cNvSpPr txBox="1">
          <a:spLocks noChangeArrowheads="1"/>
        </xdr:cNvSpPr>
      </xdr:nvSpPr>
      <xdr:spPr>
        <a:xfrm>
          <a:off x="7658100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1847850</xdr:colOff>
      <xdr:row>20</xdr:row>
      <xdr:rowOff>9525</xdr:rowOff>
    </xdr:from>
    <xdr:to>
      <xdr:col>24</xdr:col>
      <xdr:colOff>209550</xdr:colOff>
      <xdr:row>31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076825" y="3686175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866775</xdr:colOff>
      <xdr:row>31</xdr:row>
      <xdr:rowOff>104775</xdr:rowOff>
    </xdr:from>
    <xdr:to>
      <xdr:col>16</xdr:col>
      <xdr:colOff>1362075</xdr:colOff>
      <xdr:row>32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05525" y="560070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14</xdr:col>
      <xdr:colOff>1905000</xdr:colOff>
      <xdr:row>18</xdr:row>
      <xdr:rowOff>152400</xdr:rowOff>
    </xdr:from>
    <xdr:to>
      <xdr:col>16</xdr:col>
      <xdr:colOff>371475</xdr:colOff>
      <xdr:row>20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33975" y="35052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24</xdr:col>
      <xdr:colOff>276225</xdr:colOff>
      <xdr:row>31</xdr:row>
      <xdr:rowOff>104775</xdr:rowOff>
    </xdr:from>
    <xdr:to>
      <xdr:col>24</xdr:col>
      <xdr:colOff>904875</xdr:colOff>
      <xdr:row>32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686675" y="560070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3</xdr:col>
      <xdr:colOff>495300</xdr:colOff>
      <xdr:row>18</xdr:row>
      <xdr:rowOff>38100</xdr:rowOff>
    </xdr:from>
    <xdr:to>
      <xdr:col>11</xdr:col>
      <xdr:colOff>47625</xdr:colOff>
      <xdr:row>31</xdr:row>
      <xdr:rowOff>57150</xdr:rowOff>
    </xdr:to>
    <xdr:sp>
      <xdr:nvSpPr>
        <xdr:cNvPr id="5" name="AutoShape 7"/>
        <xdr:cNvSpPr>
          <a:spLocks/>
        </xdr:cNvSpPr>
      </xdr:nvSpPr>
      <xdr:spPr>
        <a:xfrm>
          <a:off x="752475" y="3390900"/>
          <a:ext cx="237172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47625</xdr:rowOff>
    </xdr:from>
    <xdr:to>
      <xdr:col>3</xdr:col>
      <xdr:colOff>723900</xdr:colOff>
      <xdr:row>20</xdr:row>
      <xdr:rowOff>104775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28675" y="35623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238125</xdr:colOff>
      <xdr:row>30</xdr:row>
      <xdr:rowOff>9525</xdr:rowOff>
    </xdr:from>
    <xdr:to>
      <xdr:col>9</xdr:col>
      <xdr:colOff>76200</xdr:colOff>
      <xdr:row>31</xdr:row>
      <xdr:rowOff>66675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828925" y="53435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295275</xdr:colOff>
      <xdr:row>22</xdr:row>
      <xdr:rowOff>142875</xdr:rowOff>
    </xdr:from>
    <xdr:to>
      <xdr:col>9</xdr:col>
      <xdr:colOff>57150</xdr:colOff>
      <xdr:row>24</xdr:row>
      <xdr:rowOff>38100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981200" y="4181475"/>
          <a:ext cx="981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twoCellAnchor>
  <xdr:twoCellAnchor>
    <xdr:from>
      <xdr:col>0</xdr:col>
      <xdr:colOff>47625</xdr:colOff>
      <xdr:row>25</xdr:row>
      <xdr:rowOff>133350</xdr:rowOff>
    </xdr:from>
    <xdr:to>
      <xdr:col>3</xdr:col>
      <xdr:colOff>428625</xdr:colOff>
      <xdr:row>27</xdr:row>
      <xdr:rowOff>9525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7625" y="46577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3</a:t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152400</xdr:colOff>
      <xdr:row>32</xdr:row>
      <xdr:rowOff>142875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685925" y="55816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561975</xdr:colOff>
      <xdr:row>30</xdr:row>
      <xdr:rowOff>9525</xdr:rowOff>
    </xdr:from>
    <xdr:to>
      <xdr:col>3</xdr:col>
      <xdr:colOff>714375</xdr:colOff>
      <xdr:row>31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819150" y="53435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495300</xdr:colOff>
      <xdr:row>18</xdr:row>
      <xdr:rowOff>47625</xdr:rowOff>
    </xdr:from>
    <xdr:to>
      <xdr:col>3</xdr:col>
      <xdr:colOff>495300</xdr:colOff>
      <xdr:row>31</xdr:row>
      <xdr:rowOff>57150</xdr:rowOff>
    </xdr:to>
    <xdr:sp>
      <xdr:nvSpPr>
        <xdr:cNvPr id="12" name="Line 14"/>
        <xdr:cNvSpPr>
          <a:spLocks/>
        </xdr:cNvSpPr>
      </xdr:nvSpPr>
      <xdr:spPr>
        <a:xfrm flipH="1">
          <a:off x="752475" y="3400425"/>
          <a:ext cx="0" cy="2152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29</xdr:row>
      <xdr:rowOff>123825</xdr:rowOff>
    </xdr:from>
    <xdr:to>
      <xdr:col>9</xdr:col>
      <xdr:colOff>0</xdr:colOff>
      <xdr:row>31</xdr:row>
      <xdr:rowOff>38100</xdr:rowOff>
    </xdr:to>
    <xdr:sp>
      <xdr:nvSpPr>
        <xdr:cNvPr id="13" name="Arc 15"/>
        <xdr:cNvSpPr>
          <a:spLocks/>
        </xdr:cNvSpPr>
      </xdr:nvSpPr>
      <xdr:spPr>
        <a:xfrm rot="3656722" flipH="1" flipV="1">
          <a:off x="2667000" y="5295900"/>
          <a:ext cx="238125" cy="238125"/>
        </a:xfrm>
        <a:prstGeom prst="arc">
          <a:avLst>
            <a:gd name="adj1" fmla="val -25807680"/>
            <a:gd name="adj2" fmla="val -2139648"/>
            <a:gd name="adj3" fmla="val 4960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9525</xdr:rowOff>
    </xdr:from>
    <xdr:to>
      <xdr:col>3</xdr:col>
      <xdr:colOff>704850</xdr:colOff>
      <xdr:row>30</xdr:row>
      <xdr:rowOff>9525</xdr:rowOff>
    </xdr:to>
    <xdr:sp>
      <xdr:nvSpPr>
        <xdr:cNvPr id="14" name="Line 16"/>
        <xdr:cNvSpPr>
          <a:spLocks/>
        </xdr:cNvSpPr>
      </xdr:nvSpPr>
      <xdr:spPr>
        <a:xfrm>
          <a:off x="752475" y="534352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30</xdr:row>
      <xdr:rowOff>9525</xdr:rowOff>
    </xdr:from>
    <xdr:to>
      <xdr:col>3</xdr:col>
      <xdr:colOff>704850</xdr:colOff>
      <xdr:row>31</xdr:row>
      <xdr:rowOff>57150</xdr:rowOff>
    </xdr:to>
    <xdr:sp>
      <xdr:nvSpPr>
        <xdr:cNvPr id="15" name="Line 17"/>
        <xdr:cNvSpPr>
          <a:spLocks/>
        </xdr:cNvSpPr>
      </xdr:nvSpPr>
      <xdr:spPr>
        <a:xfrm flipV="1">
          <a:off x="952500" y="534352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19</xdr:row>
      <xdr:rowOff>95250</xdr:rowOff>
    </xdr:from>
    <xdr:to>
      <xdr:col>3</xdr:col>
      <xdr:colOff>800100</xdr:colOff>
      <xdr:row>21</xdr:row>
      <xdr:rowOff>38100</xdr:rowOff>
    </xdr:to>
    <xdr:sp>
      <xdr:nvSpPr>
        <xdr:cNvPr id="16" name="Arc 18"/>
        <xdr:cNvSpPr>
          <a:spLocks/>
        </xdr:cNvSpPr>
      </xdr:nvSpPr>
      <xdr:spPr>
        <a:xfrm rot="-4062864" flipH="1" flipV="1">
          <a:off x="800100" y="3609975"/>
          <a:ext cx="257175" cy="266700"/>
        </a:xfrm>
        <a:prstGeom prst="arc">
          <a:avLst>
            <a:gd name="adj1" fmla="val -25587032"/>
            <a:gd name="adj2" fmla="val 4948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1257300</xdr:colOff>
      <xdr:row>9</xdr:row>
      <xdr:rowOff>47625</xdr:rowOff>
    </xdr:from>
    <xdr:to>
      <xdr:col>14</xdr:col>
      <xdr:colOff>1838325</xdr:colOff>
      <xdr:row>10</xdr:row>
      <xdr:rowOff>152400</xdr:rowOff>
    </xdr:to>
    <xdr:grpSp>
      <xdr:nvGrpSpPr>
        <xdr:cNvPr id="17" name="Group 23"/>
        <xdr:cNvGrpSpPr>
          <a:grpSpLocks/>
        </xdr:cNvGrpSpPr>
      </xdr:nvGrpSpPr>
      <xdr:grpSpPr>
        <a:xfrm>
          <a:off x="4486275" y="1828800"/>
          <a:ext cx="581025" cy="228600"/>
          <a:chOff x="556" y="206"/>
          <a:chExt cx="61" cy="17"/>
        </a:xfrm>
        <a:solidFill>
          <a:srgbClr val="FFFFFF"/>
        </a:solidFill>
      </xdr:grpSpPr>
      <xdr:sp>
        <xdr:nvSpPr>
          <xdr:cNvPr id="18" name="Line 19"/>
          <xdr:cNvSpPr>
            <a:spLocks/>
          </xdr:cNvSpPr>
        </xdr:nvSpPr>
        <xdr:spPr>
          <a:xfrm>
            <a:off x="556" y="214"/>
            <a:ext cx="5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 flipV="1">
            <a:off x="561" y="206"/>
            <a:ext cx="3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564" y="206"/>
            <a:ext cx="5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18</xdr:row>
      <xdr:rowOff>38100</xdr:rowOff>
    </xdr:from>
    <xdr:to>
      <xdr:col>11</xdr:col>
      <xdr:colOff>38100</xdr:colOff>
      <xdr:row>31</xdr:row>
      <xdr:rowOff>47625</xdr:rowOff>
    </xdr:to>
    <xdr:sp>
      <xdr:nvSpPr>
        <xdr:cNvPr id="21" name="Line 24"/>
        <xdr:cNvSpPr>
          <a:spLocks/>
        </xdr:cNvSpPr>
      </xdr:nvSpPr>
      <xdr:spPr>
        <a:xfrm>
          <a:off x="742950" y="3390900"/>
          <a:ext cx="2371725" cy="2152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31</xdr:row>
      <xdr:rowOff>57150</xdr:rowOff>
    </xdr:from>
    <xdr:to>
      <xdr:col>11</xdr:col>
      <xdr:colOff>38100</xdr:colOff>
      <xdr:row>31</xdr:row>
      <xdr:rowOff>57150</xdr:rowOff>
    </xdr:to>
    <xdr:sp>
      <xdr:nvSpPr>
        <xdr:cNvPr id="22" name="Line 25"/>
        <xdr:cNvSpPr>
          <a:spLocks/>
        </xdr:cNvSpPr>
      </xdr:nvSpPr>
      <xdr:spPr>
        <a:xfrm>
          <a:off x="742950" y="5553075"/>
          <a:ext cx="2371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1962150</xdr:colOff>
      <xdr:row>10</xdr:row>
      <xdr:rowOff>66675</xdr:rowOff>
    </xdr:from>
    <xdr:to>
      <xdr:col>14</xdr:col>
      <xdr:colOff>2000250</xdr:colOff>
      <xdr:row>10</xdr:row>
      <xdr:rowOff>171450</xdr:rowOff>
    </xdr:to>
    <xdr:sp>
      <xdr:nvSpPr>
        <xdr:cNvPr id="23" name="Line 27"/>
        <xdr:cNvSpPr>
          <a:spLocks/>
        </xdr:cNvSpPr>
      </xdr:nvSpPr>
      <xdr:spPr>
        <a:xfrm>
          <a:off x="5191125" y="1971675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2000250</xdr:colOff>
      <xdr:row>9</xdr:row>
      <xdr:rowOff>57150</xdr:rowOff>
    </xdr:from>
    <xdr:to>
      <xdr:col>16</xdr:col>
      <xdr:colOff>19050</xdr:colOff>
      <xdr:row>10</xdr:row>
      <xdr:rowOff>171450</xdr:rowOff>
    </xdr:to>
    <xdr:sp>
      <xdr:nvSpPr>
        <xdr:cNvPr id="24" name="Line 28"/>
        <xdr:cNvSpPr>
          <a:spLocks/>
        </xdr:cNvSpPr>
      </xdr:nvSpPr>
      <xdr:spPr>
        <a:xfrm flipV="1">
          <a:off x="5229225" y="1838325"/>
          <a:ext cx="28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57150</xdr:rowOff>
    </xdr:from>
    <xdr:to>
      <xdr:col>16</xdr:col>
      <xdr:colOff>400050</xdr:colOff>
      <xdr:row>9</xdr:row>
      <xdr:rowOff>57150</xdr:rowOff>
    </xdr:to>
    <xdr:sp>
      <xdr:nvSpPr>
        <xdr:cNvPr id="25" name="Line 29"/>
        <xdr:cNvSpPr>
          <a:spLocks/>
        </xdr:cNvSpPr>
      </xdr:nvSpPr>
      <xdr:spPr>
        <a:xfrm>
          <a:off x="5257800" y="1838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4</xdr:row>
      <xdr:rowOff>47625</xdr:rowOff>
    </xdr:from>
    <xdr:to>
      <xdr:col>26</xdr:col>
      <xdr:colOff>0</xdr:colOff>
      <xdr:row>5</xdr:row>
      <xdr:rowOff>190500</xdr:rowOff>
    </xdr:to>
    <xdr:sp>
      <xdr:nvSpPr>
        <xdr:cNvPr id="26" name="TextBox 30">
          <a:hlinkClick r:id="rId1"/>
        </xdr:cNvPr>
        <xdr:cNvSpPr txBox="1">
          <a:spLocks noChangeArrowheads="1"/>
        </xdr:cNvSpPr>
      </xdr:nvSpPr>
      <xdr:spPr>
        <a:xfrm>
          <a:off x="8020050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1847850</xdr:colOff>
      <xdr:row>20</xdr:row>
      <xdr:rowOff>76200</xdr:rowOff>
    </xdr:from>
    <xdr:to>
      <xdr:col>17</xdr:col>
      <xdr:colOff>695325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76825" y="3810000"/>
          <a:ext cx="2543175" cy="1905000"/>
        </a:xfrm>
        <a:prstGeom prst="rt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1171575</xdr:colOff>
      <xdr:row>25</xdr:row>
      <xdr:rowOff>85725</xdr:rowOff>
    </xdr:from>
    <xdr:to>
      <xdr:col>16</xdr:col>
      <xdr:colOff>1666875</xdr:colOff>
      <xdr:row>26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0325" y="46672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14</xdr:col>
      <xdr:colOff>1838325</xdr:colOff>
      <xdr:row>19</xdr:row>
      <xdr:rowOff>57150</xdr:rowOff>
    </xdr:from>
    <xdr:to>
      <xdr:col>16</xdr:col>
      <xdr:colOff>304800</xdr:colOff>
      <xdr:row>20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67300" y="36290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17</xdr:col>
      <xdr:colOff>142875</xdr:colOff>
      <xdr:row>31</xdr:row>
      <xdr:rowOff>104775</xdr:rowOff>
    </xdr:from>
    <xdr:to>
      <xdr:col>17</xdr:col>
      <xdr:colOff>733425</xdr:colOff>
      <xdr:row>32</xdr:row>
      <xdr:rowOff>104775</xdr:rowOff>
    </xdr:to>
    <xdr:sp>
      <xdr:nvSpPr>
        <xdr:cNvPr id="4" name="TextBox 4" hidden="1"/>
        <xdr:cNvSpPr txBox="1">
          <a:spLocks noChangeArrowheads="1"/>
        </xdr:cNvSpPr>
      </xdr:nvSpPr>
      <xdr:spPr>
        <a:xfrm>
          <a:off x="7067550" y="5657850"/>
          <a:ext cx="590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53º ...</a:t>
          </a:r>
        </a:p>
      </xdr:txBody>
    </xdr:sp>
    <xdr:clientData/>
  </xdr:twoCellAnchor>
  <xdr:twoCellAnchor>
    <xdr:from>
      <xdr:col>3</xdr:col>
      <xdr:colOff>495300</xdr:colOff>
      <xdr:row>18</xdr:row>
      <xdr:rowOff>38100</xdr:rowOff>
    </xdr:from>
    <xdr:to>
      <xdr:col>11</xdr:col>
      <xdr:colOff>47625</xdr:colOff>
      <xdr:row>31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752475" y="3448050"/>
          <a:ext cx="2371725" cy="21621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47625</xdr:rowOff>
    </xdr:from>
    <xdr:to>
      <xdr:col>3</xdr:col>
      <xdr:colOff>723900</xdr:colOff>
      <xdr:row>20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28675" y="36195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238125</xdr:colOff>
      <xdr:row>30</xdr:row>
      <xdr:rowOff>9525</xdr:rowOff>
    </xdr:from>
    <xdr:to>
      <xdr:col>9</xdr:col>
      <xdr:colOff>76200</xdr:colOff>
      <xdr:row>31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28925" y="54006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9525</xdr:colOff>
      <xdr:row>24</xdr:row>
      <xdr:rowOff>0</xdr:rowOff>
    </xdr:from>
    <xdr:to>
      <xdr:col>6</xdr:col>
      <xdr:colOff>104775</xdr:colOff>
      <xdr:row>25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66925" y="44196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561975</xdr:colOff>
      <xdr:row>30</xdr:row>
      <xdr:rowOff>9525</xdr:rowOff>
    </xdr:from>
    <xdr:to>
      <xdr:col>3</xdr:col>
      <xdr:colOff>704850</xdr:colOff>
      <xdr:row>31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9150" y="54006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1200150</xdr:colOff>
      <xdr:row>31</xdr:row>
      <xdr:rowOff>57150</xdr:rowOff>
    </xdr:from>
    <xdr:to>
      <xdr:col>7</xdr:col>
      <xdr:colOff>9525</xdr:colOff>
      <xdr:row>32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7325" y="5610225"/>
          <a:ext cx="1038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4</a:t>
          </a:r>
        </a:p>
      </xdr:txBody>
    </xdr:sp>
    <xdr:clientData/>
  </xdr:twoCellAnchor>
  <xdr:twoCellAnchor>
    <xdr:from>
      <xdr:col>0</xdr:col>
      <xdr:colOff>0</xdr:colOff>
      <xdr:row>24</xdr:row>
      <xdr:rowOff>104775</xdr:rowOff>
    </xdr:from>
    <xdr:to>
      <xdr:col>3</xdr:col>
      <xdr:colOff>457200</xdr:colOff>
      <xdr:row>26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452437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3</a:t>
          </a:r>
        </a:p>
      </xdr:txBody>
    </xdr:sp>
    <xdr:clientData/>
  </xdr:twoCellAnchor>
  <xdr:twoCellAnchor>
    <xdr:from>
      <xdr:col>3</xdr:col>
      <xdr:colOff>495300</xdr:colOff>
      <xdr:row>18</xdr:row>
      <xdr:rowOff>47625</xdr:rowOff>
    </xdr:from>
    <xdr:to>
      <xdr:col>3</xdr:col>
      <xdr:colOff>495300</xdr:colOff>
      <xdr:row>31</xdr:row>
      <xdr:rowOff>57150</xdr:rowOff>
    </xdr:to>
    <xdr:sp>
      <xdr:nvSpPr>
        <xdr:cNvPr id="12" name="Line 12"/>
        <xdr:cNvSpPr>
          <a:spLocks/>
        </xdr:cNvSpPr>
      </xdr:nvSpPr>
      <xdr:spPr>
        <a:xfrm flipH="1">
          <a:off x="752475" y="3457575"/>
          <a:ext cx="0" cy="21526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29</xdr:row>
      <xdr:rowOff>123825</xdr:rowOff>
    </xdr:from>
    <xdr:to>
      <xdr:col>9</xdr:col>
      <xdr:colOff>0</xdr:colOff>
      <xdr:row>31</xdr:row>
      <xdr:rowOff>38100</xdr:rowOff>
    </xdr:to>
    <xdr:sp>
      <xdr:nvSpPr>
        <xdr:cNvPr id="13" name="Arc 13"/>
        <xdr:cNvSpPr>
          <a:spLocks/>
        </xdr:cNvSpPr>
      </xdr:nvSpPr>
      <xdr:spPr>
        <a:xfrm rot="3656722" flipH="1" flipV="1">
          <a:off x="2667000" y="5353050"/>
          <a:ext cx="238125" cy="238125"/>
        </a:xfrm>
        <a:prstGeom prst="arc">
          <a:avLst>
            <a:gd name="adj1" fmla="val -25807680"/>
            <a:gd name="adj2" fmla="val -2139648"/>
            <a:gd name="adj3" fmla="val 4960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9525</xdr:rowOff>
    </xdr:from>
    <xdr:to>
      <xdr:col>3</xdr:col>
      <xdr:colOff>704850</xdr:colOff>
      <xdr:row>30</xdr:row>
      <xdr:rowOff>9525</xdr:rowOff>
    </xdr:to>
    <xdr:sp>
      <xdr:nvSpPr>
        <xdr:cNvPr id="14" name="Line 14"/>
        <xdr:cNvSpPr>
          <a:spLocks/>
        </xdr:cNvSpPr>
      </xdr:nvSpPr>
      <xdr:spPr>
        <a:xfrm>
          <a:off x="752475" y="5400675"/>
          <a:ext cx="209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30</xdr:row>
      <xdr:rowOff>9525</xdr:rowOff>
    </xdr:from>
    <xdr:to>
      <xdr:col>3</xdr:col>
      <xdr:colOff>704850</xdr:colOff>
      <xdr:row>31</xdr:row>
      <xdr:rowOff>57150</xdr:rowOff>
    </xdr:to>
    <xdr:sp>
      <xdr:nvSpPr>
        <xdr:cNvPr id="15" name="Line 15"/>
        <xdr:cNvSpPr>
          <a:spLocks/>
        </xdr:cNvSpPr>
      </xdr:nvSpPr>
      <xdr:spPr>
        <a:xfrm flipV="1">
          <a:off x="952500" y="5400675"/>
          <a:ext cx="952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19</xdr:row>
      <xdr:rowOff>95250</xdr:rowOff>
    </xdr:from>
    <xdr:to>
      <xdr:col>3</xdr:col>
      <xdr:colOff>800100</xdr:colOff>
      <xdr:row>21</xdr:row>
      <xdr:rowOff>38100</xdr:rowOff>
    </xdr:to>
    <xdr:sp>
      <xdr:nvSpPr>
        <xdr:cNvPr id="16" name="Arc 16"/>
        <xdr:cNvSpPr>
          <a:spLocks/>
        </xdr:cNvSpPr>
      </xdr:nvSpPr>
      <xdr:spPr>
        <a:xfrm rot="-4062864" flipH="1" flipV="1">
          <a:off x="800100" y="3667125"/>
          <a:ext cx="257175" cy="266700"/>
        </a:xfrm>
        <a:prstGeom prst="arc">
          <a:avLst>
            <a:gd name="adj1" fmla="val -25587032"/>
            <a:gd name="adj2" fmla="val 4948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1219200</xdr:colOff>
      <xdr:row>9</xdr:row>
      <xdr:rowOff>47625</xdr:rowOff>
    </xdr:from>
    <xdr:to>
      <xdr:col>14</xdr:col>
      <xdr:colOff>1800225</xdr:colOff>
      <xdr:row>10</xdr:row>
      <xdr:rowOff>152400</xdr:rowOff>
    </xdr:to>
    <xdr:grpSp>
      <xdr:nvGrpSpPr>
        <xdr:cNvPr id="17" name="Group 17"/>
        <xdr:cNvGrpSpPr>
          <a:grpSpLocks/>
        </xdr:cNvGrpSpPr>
      </xdr:nvGrpSpPr>
      <xdr:grpSpPr>
        <a:xfrm>
          <a:off x="4448175" y="1828800"/>
          <a:ext cx="581025" cy="219075"/>
          <a:chOff x="556" y="206"/>
          <a:chExt cx="61" cy="17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556" y="214"/>
            <a:ext cx="5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561" y="206"/>
            <a:ext cx="3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564" y="206"/>
            <a:ext cx="5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18</xdr:row>
      <xdr:rowOff>38100</xdr:rowOff>
    </xdr:from>
    <xdr:to>
      <xdr:col>11</xdr:col>
      <xdr:colOff>38100</xdr:colOff>
      <xdr:row>31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742950" y="3448050"/>
          <a:ext cx="2371725" cy="2152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31</xdr:row>
      <xdr:rowOff>57150</xdr:rowOff>
    </xdr:from>
    <xdr:to>
      <xdr:col>11</xdr:col>
      <xdr:colOff>47625</xdr:colOff>
      <xdr:row>31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752475" y="5610225"/>
          <a:ext cx="23717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1962150</xdr:colOff>
      <xdr:row>10</xdr:row>
      <xdr:rowOff>66675</xdr:rowOff>
    </xdr:from>
    <xdr:to>
      <xdr:col>14</xdr:col>
      <xdr:colOff>2000250</xdr:colOff>
      <xdr:row>10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5191125" y="1962150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2000250</xdr:colOff>
      <xdr:row>9</xdr:row>
      <xdr:rowOff>57150</xdr:rowOff>
    </xdr:from>
    <xdr:to>
      <xdr:col>16</xdr:col>
      <xdr:colOff>9525</xdr:colOff>
      <xdr:row>10</xdr:row>
      <xdr:rowOff>171450</xdr:rowOff>
    </xdr:to>
    <xdr:sp>
      <xdr:nvSpPr>
        <xdr:cNvPr id="24" name="Line 24"/>
        <xdr:cNvSpPr>
          <a:spLocks/>
        </xdr:cNvSpPr>
      </xdr:nvSpPr>
      <xdr:spPr>
        <a:xfrm flipV="1">
          <a:off x="5229225" y="1838325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57150</xdr:rowOff>
    </xdr:from>
    <xdr:to>
      <xdr:col>16</xdr:col>
      <xdr:colOff>400050</xdr:colOff>
      <xdr:row>9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5257800" y="1838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762000</xdr:colOff>
      <xdr:row>30</xdr:row>
      <xdr:rowOff>114300</xdr:rowOff>
    </xdr:from>
    <xdr:to>
      <xdr:col>17</xdr:col>
      <xdr:colOff>1238250</xdr:colOff>
      <xdr:row>31</xdr:row>
      <xdr:rowOff>133350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686675" y="55054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36º ...</a:t>
          </a:r>
        </a:p>
      </xdr:txBody>
    </xdr:sp>
    <xdr:clientData/>
  </xdr:twoCellAnchor>
  <xdr:twoCellAnchor>
    <xdr:from>
      <xdr:col>17</xdr:col>
      <xdr:colOff>990600</xdr:colOff>
      <xdr:row>4</xdr:row>
      <xdr:rowOff>47625</xdr:rowOff>
    </xdr:from>
    <xdr:to>
      <xdr:col>25</xdr:col>
      <xdr:colOff>9525</xdr:colOff>
      <xdr:row>5</xdr:row>
      <xdr:rowOff>190500</xdr:rowOff>
    </xdr:to>
    <xdr:sp>
      <xdr:nvSpPr>
        <xdr:cNvPr id="27" name="TextBox 27">
          <a:hlinkClick r:id="rId1"/>
        </xdr:cNvPr>
        <xdr:cNvSpPr txBox="1">
          <a:spLocks noChangeArrowheads="1"/>
        </xdr:cNvSpPr>
      </xdr:nvSpPr>
      <xdr:spPr>
        <a:xfrm>
          <a:off x="7915275" y="714375"/>
          <a:ext cx="138112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4.8515625" style="1" customWidth="1"/>
    <col min="2" max="2" width="2.57421875" style="1" customWidth="1"/>
    <col min="3" max="3" width="4.28125" style="1" customWidth="1"/>
    <col min="4" max="4" width="2.7109375" style="1" customWidth="1"/>
    <col min="5" max="5" width="38.421875" style="1" customWidth="1"/>
    <col min="6" max="6" width="3.28125" style="1" customWidth="1"/>
    <col min="7" max="7" width="2.28125" style="1" customWidth="1"/>
    <col min="8" max="8" width="1.7109375" style="1" customWidth="1"/>
    <col min="9" max="9" width="1.8515625" style="1" customWidth="1"/>
    <col min="10" max="10" width="10.140625" style="1" customWidth="1"/>
    <col min="11" max="11" width="28.421875" style="1" customWidth="1"/>
    <col min="12" max="12" width="12.140625" style="1" customWidth="1"/>
    <col min="13" max="13" width="12.57421875" style="1" customWidth="1"/>
    <col min="14" max="14" width="1.1484375" style="1" customWidth="1"/>
    <col min="15" max="15" width="14.421875" style="1" customWidth="1"/>
    <col min="16" max="16" width="1.28515625" style="1" customWidth="1"/>
    <col min="17" max="16384" width="11.57421875" style="1" customWidth="1"/>
  </cols>
  <sheetData>
    <row r="1" spans="1:21" ht="12.75">
      <c r="A1" s="52"/>
      <c r="U1" s="53"/>
    </row>
    <row r="2" spans="1:13" ht="9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3:12" ht="18.75" customHeight="1">
      <c r="C3" s="89" t="s">
        <v>9</v>
      </c>
      <c r="D3" s="90"/>
      <c r="E3" s="90"/>
      <c r="F3" s="90"/>
      <c r="G3" s="90"/>
      <c r="H3" s="90"/>
      <c r="I3" s="90"/>
      <c r="J3" s="90"/>
      <c r="K3" s="90"/>
      <c r="L3" s="91"/>
    </row>
    <row r="4" spans="3:12" ht="21" customHeight="1" thickBot="1">
      <c r="C4" s="92"/>
      <c r="D4" s="93"/>
      <c r="E4" s="93"/>
      <c r="F4" s="93"/>
      <c r="G4" s="93"/>
      <c r="H4" s="93"/>
      <c r="I4" s="93"/>
      <c r="J4" s="93"/>
      <c r="K4" s="93"/>
      <c r="L4" s="94"/>
    </row>
    <row r="5" spans="3:7" ht="8.25" customHeight="1">
      <c r="C5" s="53"/>
      <c r="F5" s="53"/>
      <c r="G5" s="53"/>
    </row>
    <row r="6" spans="3:7" ht="12.75">
      <c r="C6" s="54"/>
      <c r="F6" s="54"/>
      <c r="G6" s="54"/>
    </row>
    <row r="7" spans="5:9" ht="12.75" hidden="1">
      <c r="E7" s="54"/>
      <c r="H7" s="54"/>
      <c r="I7" s="54"/>
    </row>
    <row r="8" spans="5:11" ht="10.5" customHeight="1" thickBot="1">
      <c r="E8" s="54"/>
      <c r="H8" s="54"/>
      <c r="I8" s="54"/>
      <c r="K8" s="55"/>
    </row>
    <row r="9" ht="10.5" customHeight="1" hidden="1"/>
    <row r="10" spans="5:10" ht="11.25" customHeight="1" hidden="1">
      <c r="E10" s="13"/>
      <c r="F10" s="13"/>
      <c r="G10" s="13"/>
      <c r="H10" s="13"/>
      <c r="I10" s="13"/>
      <c r="J10" s="13"/>
    </row>
    <row r="11" spans="5:10" ht="12.75" hidden="1">
      <c r="E11" s="13"/>
      <c r="F11" s="13"/>
      <c r="G11" s="13"/>
      <c r="H11" s="13"/>
      <c r="I11" s="13"/>
      <c r="J11" s="13"/>
    </row>
    <row r="12" spans="5:10" ht="13.5" hidden="1" thickBot="1">
      <c r="E12" s="13"/>
      <c r="F12" s="13"/>
      <c r="G12" s="13"/>
      <c r="H12" s="13"/>
      <c r="I12" s="13"/>
      <c r="J12" s="13"/>
    </row>
    <row r="13" spans="3:12" ht="18.75" thickBot="1">
      <c r="C13" s="69"/>
      <c r="D13" s="70"/>
      <c r="E13" s="82" t="s">
        <v>1</v>
      </c>
      <c r="F13" s="70"/>
      <c r="G13" s="71"/>
      <c r="H13" s="69"/>
      <c r="I13" s="70"/>
      <c r="J13" s="70"/>
      <c r="K13" s="82" t="s">
        <v>3</v>
      </c>
      <c r="L13" s="71"/>
    </row>
    <row r="14" spans="3:12" ht="18">
      <c r="C14" s="56"/>
      <c r="D14" s="57"/>
      <c r="E14" s="58"/>
      <c r="F14" s="57"/>
      <c r="G14" s="59"/>
      <c r="H14" s="56"/>
      <c r="I14" s="57"/>
      <c r="J14" s="57"/>
      <c r="K14" s="58"/>
      <c r="L14" s="59"/>
    </row>
    <row r="15" spans="3:12" ht="14.25">
      <c r="C15" s="60"/>
      <c r="D15" s="13"/>
      <c r="E15" s="61" t="s">
        <v>2</v>
      </c>
      <c r="F15" s="13"/>
      <c r="G15" s="62"/>
      <c r="H15" s="60"/>
      <c r="I15" s="13"/>
      <c r="J15" s="13"/>
      <c r="K15" s="61" t="s">
        <v>13</v>
      </c>
      <c r="L15" s="62"/>
    </row>
    <row r="16" spans="3:12" ht="63" customHeight="1">
      <c r="C16" s="60"/>
      <c r="D16" s="13"/>
      <c r="E16" s="63"/>
      <c r="F16" s="13"/>
      <c r="G16" s="62"/>
      <c r="H16" s="60"/>
      <c r="I16" s="13"/>
      <c r="J16" s="13"/>
      <c r="K16" s="67"/>
      <c r="L16" s="62"/>
    </row>
    <row r="17" spans="3:12" ht="14.25">
      <c r="C17" s="60"/>
      <c r="D17" s="13"/>
      <c r="E17" s="61" t="s">
        <v>6</v>
      </c>
      <c r="F17" s="13"/>
      <c r="G17" s="62"/>
      <c r="H17" s="60"/>
      <c r="I17" s="13"/>
      <c r="J17" s="13"/>
      <c r="K17" s="68" t="s">
        <v>14</v>
      </c>
      <c r="L17" s="62"/>
    </row>
    <row r="18" spans="3:12" ht="54" customHeight="1">
      <c r="C18" s="60"/>
      <c r="D18" s="13"/>
      <c r="E18" s="63"/>
      <c r="F18" s="13"/>
      <c r="G18" s="62"/>
      <c r="H18" s="60"/>
      <c r="I18" s="13"/>
      <c r="J18" s="13"/>
      <c r="L18" s="62"/>
    </row>
    <row r="19" spans="3:12" ht="14.25">
      <c r="C19" s="60"/>
      <c r="D19" s="13"/>
      <c r="E19" s="61" t="s">
        <v>7</v>
      </c>
      <c r="F19" s="13"/>
      <c r="G19" s="62"/>
      <c r="H19" s="60"/>
      <c r="I19" s="13"/>
      <c r="J19" s="13"/>
      <c r="K19" s="13"/>
      <c r="L19" s="62"/>
    </row>
    <row r="20" spans="3:12" ht="12.75">
      <c r="C20" s="60"/>
      <c r="D20" s="13"/>
      <c r="E20" s="13"/>
      <c r="F20" s="13"/>
      <c r="G20" s="62"/>
      <c r="H20" s="60"/>
      <c r="I20" s="13"/>
      <c r="J20" s="13" t="s">
        <v>21</v>
      </c>
      <c r="K20" s="13"/>
      <c r="L20" s="62"/>
    </row>
    <row r="21" spans="3:12" ht="12.75">
      <c r="C21" s="60"/>
      <c r="D21" s="13"/>
      <c r="E21" s="13"/>
      <c r="F21" s="13"/>
      <c r="G21" s="62"/>
      <c r="H21" s="60"/>
      <c r="I21" s="13"/>
      <c r="J21" s="13" t="s">
        <v>24</v>
      </c>
      <c r="K21" s="13"/>
      <c r="L21" s="62"/>
    </row>
    <row r="22" spans="3:12" ht="12.75">
      <c r="C22" s="60"/>
      <c r="D22" s="13"/>
      <c r="E22" s="13"/>
      <c r="F22" s="13"/>
      <c r="G22" s="62"/>
      <c r="H22" s="60"/>
      <c r="I22" s="13"/>
      <c r="J22" s="13"/>
      <c r="K22" s="13"/>
      <c r="L22" s="62"/>
    </row>
    <row r="23" spans="3:12" ht="24.75" customHeight="1" thickBot="1">
      <c r="C23" s="64"/>
      <c r="D23" s="65"/>
      <c r="E23" s="65"/>
      <c r="F23" s="65"/>
      <c r="G23" s="66"/>
      <c r="H23" s="64"/>
      <c r="I23" s="65"/>
      <c r="J23" s="65"/>
      <c r="K23" s="65"/>
      <c r="L23" s="66"/>
    </row>
  </sheetData>
  <sheetProtection sheet="1" objects="1" scenarios="1" selectLockedCells="1" selectUnlockedCells="1"/>
  <mergeCells count="1">
    <mergeCell ref="C3:L4"/>
  </mergeCells>
  <hyperlinks>
    <hyperlink ref="E15" location="I.1!E11" display="I.1. hipotenusa y ángulo"/>
    <hyperlink ref="E17" location="I.2!E11" display="I.2. ángulo y cateto contiguo"/>
    <hyperlink ref="E19" location="I.3!E11" display="I.3. ángulo y cateto opuesto"/>
    <hyperlink ref="K15" location="II.1!E11" display="II.1. hipotenua y un cateto"/>
    <hyperlink ref="K17" location="II.2!F11" display="II.2. los dos catetos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G34"/>
  <sheetViews>
    <sheetView showGridLines="0" zoomScale="85" zoomScaleNormal="85" workbookViewId="0" topLeftCell="A1">
      <selection activeCell="E11" sqref="E11:G11"/>
    </sheetView>
  </sheetViews>
  <sheetFormatPr defaultColWidth="11.57421875" defaultRowHeight="12.75"/>
  <cols>
    <col min="1" max="1" width="1.57421875" style="1" customWidth="1"/>
    <col min="2" max="2" width="1.1484375" style="1" customWidth="1"/>
    <col min="3" max="3" width="3.140625" style="1" customWidth="1"/>
    <col min="4" max="4" width="17.2812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3.140625" style="1" customWidth="1"/>
    <col min="12" max="12" width="8.28125" style="1" customWidth="1"/>
    <col min="13" max="13" width="6.57421875" style="1" customWidth="1"/>
    <col min="14" max="14" width="0.9921875" style="1" customWidth="1"/>
    <col min="15" max="15" width="32.28125" style="1" customWidth="1"/>
    <col min="16" max="16" width="8.00390625" style="1" customWidth="1"/>
    <col min="17" max="17" width="5.7109375" style="1" customWidth="1"/>
    <col min="18" max="18" width="5.28125" style="1" customWidth="1"/>
    <col min="19" max="19" width="5.00390625" style="1" customWidth="1"/>
    <col min="20" max="20" width="1.7109375" style="1" customWidth="1"/>
    <col min="21" max="21" width="4.28125" style="1" customWidth="1"/>
    <col min="22" max="22" width="2.7109375" style="1" customWidth="1"/>
    <col min="23" max="23" width="4.8515625" style="1" customWidth="1"/>
    <col min="24" max="24" width="2.00390625" style="1" customWidth="1"/>
    <col min="25" max="25" width="3.8515625" style="1" customWidth="1"/>
    <col min="26" max="27" width="0.2890625" style="1" customWidth="1"/>
    <col min="28" max="28" width="0" style="1" hidden="1" customWidth="1"/>
    <col min="29" max="35" width="11.57421875" style="1" customWidth="1"/>
    <col min="36" max="36" width="8.421875" style="1" customWidth="1"/>
    <col min="37" max="37" width="8.00390625" style="1" customWidth="1"/>
    <col min="38" max="110" width="11.57421875" style="1" customWidth="1"/>
    <col min="111" max="111" width="12.57421875" style="1" bestFit="1" customWidth="1"/>
    <col min="112" max="16384" width="11.57421875" style="1" customWidth="1"/>
  </cols>
  <sheetData>
    <row r="1" ht="6.75" customHeight="1">
      <c r="DG1" s="2"/>
    </row>
    <row r="2" spans="3:111" ht="6" customHeight="1">
      <c r="C2" s="95" t="s">
        <v>18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DG2" s="6"/>
    </row>
    <row r="3" spans="3:37" ht="18.75" customHeight="1"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0"/>
      <c r="AK3" s="8"/>
    </row>
    <row r="4" spans="3:37" ht="21" customHeight="1"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3"/>
      <c r="AJ4" s="8"/>
      <c r="AK4" s="8"/>
    </row>
    <row r="5" ht="8.25" customHeight="1"/>
    <row r="6" spans="6:26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T6" s="84"/>
      <c r="U6" s="84"/>
      <c r="V6" s="84"/>
      <c r="W6" s="84"/>
      <c r="X6" s="84"/>
      <c r="Y6" s="84"/>
      <c r="Z6" s="84"/>
    </row>
    <row r="7" spans="3:25" ht="42.75" customHeight="1">
      <c r="C7" s="108" t="s">
        <v>16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 t="s">
        <v>15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3:25" ht="14.25">
      <c r="C8" s="12" t="s">
        <v>8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3:25" ht="3.75" customHeigh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3:25" ht="11.25" customHeight="1" thickBot="1">
      <c r="C10" s="7"/>
      <c r="D10" s="13"/>
      <c r="E10" s="15">
        <f>IF(E11="","* Introduce un valor para la hipotenusa",IF(NOT(ISNUMBER(E11)),"*el valor debe ser numérico",IF(E11&lt;=0,"* El valor de la hipotenusa debe ser positivo","")))</f>
      </c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3:28" ht="15.75" thickBot="1">
      <c r="C11" s="7"/>
      <c r="D11" s="16" t="s">
        <v>25</v>
      </c>
      <c r="E11" s="104">
        <v>6</v>
      </c>
      <c r="F11" s="105"/>
      <c r="G11" s="106"/>
      <c r="H11" s="13" t="s">
        <v>17</v>
      </c>
      <c r="I11" s="28"/>
      <c r="J11" s="13"/>
      <c r="K11" s="13"/>
      <c r="L11" s="13"/>
      <c r="M11" s="14"/>
      <c r="N11" s="7"/>
      <c r="O11" s="75" t="s">
        <v>40</v>
      </c>
      <c r="P11" s="83" t="s">
        <v>54</v>
      </c>
      <c r="Q11" s="40"/>
      <c r="R11" s="40"/>
      <c r="S11" s="40"/>
      <c r="T11" s="40"/>
      <c r="U11" s="40"/>
      <c r="V11" s="40"/>
      <c r="W11" s="40"/>
      <c r="X11" s="41"/>
      <c r="Y11" s="14"/>
      <c r="AB11" s="1">
        <f>IF(OR(L13&gt;=PI()/2,E11&lt;=0,L13&lt;=0),0,$E$11*SIN($L$13))</f>
        <v>1.3360979111195457</v>
      </c>
    </row>
    <row r="12" spans="3:25" ht="15" thickBot="1">
      <c r="C12" s="7"/>
      <c r="D12" s="13"/>
      <c r="E12" s="13">
        <f>IF(OR(E13&lt;&gt;"",G13&lt;&gt;"",I13&lt;&gt;""),IF(AND(E13&lt;&gt;"",NOT(ISNUMBER(E13))),"X",""),"B")</f>
      </c>
      <c r="F12" s="13"/>
      <c r="G12" s="13">
        <f>IF(AND(G13&lt;&gt;"",NOT(ISNUMBER(G13))),"X","")</f>
      </c>
      <c r="H12" s="13"/>
      <c r="I12" s="13">
        <f>IF(AND(I13&lt;&gt;"",NOT(ISNUMBER(I13))),"X","")</f>
      </c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4"/>
    </row>
    <row r="13" spans="1:28" ht="15.75" thickBot="1">
      <c r="A13" s="1">
        <f>IF(OR(E10&lt;&gt;"",E14&lt;&gt;""),"X","")</f>
      </c>
      <c r="C13" s="7"/>
      <c r="D13" s="16" t="s">
        <v>26</v>
      </c>
      <c r="E13" s="31">
        <v>12</v>
      </c>
      <c r="F13" s="13" t="s">
        <v>0</v>
      </c>
      <c r="G13" s="11">
        <v>52</v>
      </c>
      <c r="H13" s="17" t="s">
        <v>4</v>
      </c>
      <c r="I13" s="11"/>
      <c r="J13" s="13" t="s">
        <v>5</v>
      </c>
      <c r="K13" s="36" t="str">
        <f>IF(L13&lt;&gt;"","≡","")</f>
        <v>≡</v>
      </c>
      <c r="L13" s="37">
        <f>IF(AND(E13="",G13="",I13=""),"",RADIANS(E13+(G13/60)+(I13/3600)))</f>
        <v>0.22456569708993707</v>
      </c>
      <c r="M13" s="38" t="str">
        <f>IF(L13&lt;&gt;"","rad","")</f>
        <v>rad</v>
      </c>
      <c r="N13" s="7"/>
      <c r="O13" s="39" t="s">
        <v>27</v>
      </c>
      <c r="P13" s="74" t="s">
        <v>55</v>
      </c>
      <c r="Q13" s="40"/>
      <c r="R13" s="40"/>
      <c r="S13" s="40"/>
      <c r="T13" s="40"/>
      <c r="U13" s="40"/>
      <c r="V13" s="40"/>
      <c r="W13" s="40"/>
      <c r="X13" s="41"/>
      <c r="Y13" s="14"/>
      <c r="AB13" s="1">
        <f>IF(OR(L13&gt;=PI()/2,E11&lt;=0,L13&lt;=0),0,$E$11*COS($L$13))</f>
        <v>5.849345465255235</v>
      </c>
    </row>
    <row r="14" spans="3:25" ht="15" thickBot="1">
      <c r="C14" s="7"/>
      <c r="D14" s="13"/>
      <c r="E14" s="15">
        <f>IF(E12="B","*Introduce el ángulo en las celdas de arriba",IF(OR(E12="X",G12="X",I12="X"),"*Solo se aceptan valores numéricos",IF(OR(E13&lt;&gt;INT(E13),G13&lt;&gt;INT(G13),I13&lt;&gt;INT(I13)),"Solo acepta valores enteros para los grados, los minutos y los segundos",IF(OR(G13&lt;0,G13&gt;59,I13&lt;0,I13&gt;59),"Los minutos y los segundos deben estar comprendidos entre 0 y 59",IF(OR(L13&gt;=PI()/2,$L$13&lt;=0),"* El ángulo debe ser mayor que 0º y menor que 90º","")))))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4"/>
    </row>
    <row r="15" spans="3:28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75" t="s">
        <v>28</v>
      </c>
      <c r="P15" s="76" t="s">
        <v>56</v>
      </c>
      <c r="Q15" s="40"/>
      <c r="R15" s="77"/>
      <c r="S15" s="40"/>
      <c r="T15" s="40"/>
      <c r="U15" s="78"/>
      <c r="V15" s="44"/>
      <c r="W15" s="40"/>
      <c r="X15" s="41"/>
      <c r="Y15" s="14"/>
      <c r="AB15" s="26">
        <f>IF(OR(L13&gt;=PI()/2,E11&lt;=0,L13&lt;=0),0,PI()/2-$L$13)</f>
        <v>1.3462306297049595</v>
      </c>
    </row>
    <row r="16" spans="3:25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3:25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</row>
    <row r="18" spans="3:25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</row>
    <row r="19" spans="3:25" ht="12.75" customHeight="1">
      <c r="C19" s="7"/>
      <c r="D19" s="13"/>
      <c r="E19" s="13"/>
      <c r="F19" s="13"/>
      <c r="G19" s="13"/>
      <c r="H19" s="13"/>
      <c r="J19" s="20"/>
      <c r="K19" s="20"/>
      <c r="L19" s="20"/>
      <c r="M19" s="29"/>
      <c r="N19" s="27"/>
      <c r="O19" s="21"/>
      <c r="P19" s="13"/>
      <c r="Q19" s="25"/>
      <c r="R19" s="25"/>
      <c r="S19" s="13"/>
      <c r="T19" s="13"/>
      <c r="U19" s="13"/>
      <c r="V19" s="13"/>
      <c r="W19" s="13"/>
      <c r="X19" s="13"/>
      <c r="Y19" s="14"/>
    </row>
    <row r="20" spans="3:25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4"/>
    </row>
    <row r="21" spans="3:25" ht="12.75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7">
        <f>IF(A13="X","No hay triángulo","")</f>
      </c>
      <c r="Q21" s="107"/>
      <c r="R21" s="107"/>
      <c r="S21" s="107"/>
      <c r="T21" s="107"/>
      <c r="U21" s="107"/>
      <c r="V21" s="13"/>
      <c r="W21" s="13"/>
      <c r="X21" s="13"/>
      <c r="Y21" s="14"/>
    </row>
    <row r="22" spans="3:25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7"/>
      <c r="Q22" s="107"/>
      <c r="R22" s="107"/>
      <c r="S22" s="107"/>
      <c r="T22" s="107"/>
      <c r="U22" s="107"/>
      <c r="V22" s="13"/>
      <c r="W22" s="13"/>
      <c r="X22" s="13"/>
      <c r="Y22" s="14"/>
    </row>
    <row r="23" spans="3:25" ht="12.75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7"/>
      <c r="Q23" s="107"/>
      <c r="R23" s="107"/>
      <c r="S23" s="107"/>
      <c r="T23" s="107"/>
      <c r="U23" s="107"/>
      <c r="V23" s="13"/>
      <c r="W23" s="13"/>
      <c r="X23" s="13"/>
      <c r="Y23" s="14"/>
    </row>
    <row r="24" spans="3:25" ht="12.75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7"/>
      <c r="Q24" s="107"/>
      <c r="R24" s="107"/>
      <c r="S24" s="107"/>
      <c r="T24" s="107"/>
      <c r="U24" s="107"/>
      <c r="V24" s="13"/>
      <c r="W24" s="13"/>
      <c r="X24" s="13"/>
      <c r="Y24" s="14"/>
    </row>
    <row r="25" spans="3:25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3:25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</row>
    <row r="27" spans="3:25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</row>
    <row r="28" spans="3:25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</row>
    <row r="29" spans="3:25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</row>
    <row r="30" spans="3:25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</row>
    <row r="31" spans="3:25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</row>
    <row r="32" spans="3:25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</row>
    <row r="33" spans="3:25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</row>
    <row r="34" spans="3:25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</sheetData>
  <sheetProtection sheet="1" objects="1" scenarios="1"/>
  <mergeCells count="5">
    <mergeCell ref="C2:Y4"/>
    <mergeCell ref="E11:G11"/>
    <mergeCell ref="P21:U24"/>
    <mergeCell ref="N7:Y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:U24">
    <cfRule type="expression" priority="2" dxfId="1" stopIfTrue="1">
      <formula>$P$21&lt;&gt;""</formula>
    </cfRule>
  </conditionalFormatting>
  <conditionalFormatting sqref="E11:G11">
    <cfRule type="expression" priority="3" dxfId="2" stopIfTrue="1">
      <formula>AND($E$11&lt;&gt;"",NOT(ISNUMBER($E$11)))</formula>
    </cfRule>
    <cfRule type="expression" priority="4" dxfId="3" stopIfTrue="1">
      <formula>$E$11&lt;0</formula>
    </cfRule>
  </conditionalFormatting>
  <conditionalFormatting sqref="E13">
    <cfRule type="expression" priority="5" dxfId="2" stopIfTrue="1">
      <formula>$E$12="X"</formula>
    </cfRule>
    <cfRule type="expression" priority="6" dxfId="2" stopIfTrue="1">
      <formula>OR($L$13&gt;=PI()/2,$L$13&lt;0,$E$13&lt;&gt;INT($E$13))</formula>
    </cfRule>
  </conditionalFormatting>
  <conditionalFormatting sqref="G13">
    <cfRule type="expression" priority="7" dxfId="2" stopIfTrue="1">
      <formula>$G$12="X"</formula>
    </cfRule>
    <cfRule type="expression" priority="8" dxfId="2" stopIfTrue="1">
      <formula>OR($L$13&gt;=PI()/2,$L$13&lt;0,$G$13&lt;&gt;INT($G$13),$G$13&gt;59,$G$13&lt;0)</formula>
    </cfRule>
  </conditionalFormatting>
  <conditionalFormatting sqref="I13">
    <cfRule type="expression" priority="9" dxfId="2" stopIfTrue="1">
      <formula>$I$12="X"</formula>
    </cfRule>
    <cfRule type="expression" priority="10" dxfId="2" stopIfTrue="1">
      <formula>OR($L$13&gt;=PI()/2,$L$13&lt;0,$I$13&lt;&gt;INT($I$13),$I$13&gt;59,$I$13&lt;0)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DG34"/>
  <sheetViews>
    <sheetView showGridLines="0" zoomScale="85" zoomScaleNormal="85" workbookViewId="0" topLeftCell="A1">
      <selection activeCell="E11" sqref="E11:G11"/>
    </sheetView>
  </sheetViews>
  <sheetFormatPr defaultColWidth="11.57421875" defaultRowHeight="12.75"/>
  <cols>
    <col min="1" max="1" width="1.57421875" style="1" customWidth="1"/>
    <col min="2" max="3" width="1.1484375" style="1" customWidth="1"/>
    <col min="4" max="4" width="21.42187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3.140625" style="1" customWidth="1"/>
    <col min="12" max="12" width="8.8515625" style="1" customWidth="1"/>
    <col min="13" max="13" width="3.421875" style="1" customWidth="1"/>
    <col min="14" max="14" width="0.42578125" style="1" customWidth="1"/>
    <col min="15" max="15" width="31.28125" style="1" customWidth="1"/>
    <col min="16" max="16" width="8.00390625" style="1" customWidth="1"/>
    <col min="17" max="17" width="5.7109375" style="1" customWidth="1"/>
    <col min="18" max="18" width="5.28125" style="1" customWidth="1"/>
    <col min="19" max="19" width="5.00390625" style="1" customWidth="1"/>
    <col min="20" max="20" width="1.7109375" style="1" customWidth="1"/>
    <col min="21" max="21" width="4.28125" style="1" customWidth="1"/>
    <col min="22" max="22" width="2.7109375" style="1" customWidth="1"/>
    <col min="23" max="23" width="4.8515625" style="1" customWidth="1"/>
    <col min="24" max="24" width="2.00390625" style="1" customWidth="1"/>
    <col min="25" max="25" width="3.8515625" style="1" customWidth="1"/>
    <col min="26" max="26" width="0.2890625" style="1" customWidth="1"/>
    <col min="27" max="27" width="7.28125" style="1" customWidth="1"/>
    <col min="28" max="28" width="11.57421875" style="32" customWidth="1"/>
    <col min="29" max="35" width="11.57421875" style="1" customWidth="1"/>
    <col min="36" max="36" width="8.421875" style="1" customWidth="1"/>
    <col min="37" max="37" width="8.00390625" style="1" customWidth="1"/>
    <col min="38" max="110" width="11.57421875" style="1" customWidth="1"/>
    <col min="111" max="111" width="12.57421875" style="1" bestFit="1" customWidth="1"/>
    <col min="112" max="16384" width="11.57421875" style="1" customWidth="1"/>
  </cols>
  <sheetData>
    <row r="1" ht="6.75" customHeight="1">
      <c r="DG1" s="2"/>
    </row>
    <row r="2" spans="3:111" ht="6" customHeight="1">
      <c r="C2" s="109" t="s">
        <v>57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DG2" s="6"/>
    </row>
    <row r="3" spans="3:37" ht="18.75" customHeight="1"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4"/>
      <c r="AK3" s="8"/>
    </row>
    <row r="4" spans="3:37" ht="21" customHeight="1"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  <c r="AJ4" s="8"/>
      <c r="AK4" s="8"/>
    </row>
    <row r="5" ht="8.25" customHeight="1"/>
    <row r="6" spans="6:25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T6" s="87"/>
      <c r="U6" s="87"/>
      <c r="V6" s="87"/>
      <c r="W6" s="87"/>
      <c r="X6" s="87"/>
      <c r="Y6" s="87"/>
    </row>
    <row r="7" spans="3:25" ht="42.75" customHeight="1">
      <c r="C7" s="108" t="s">
        <v>16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 t="s">
        <v>15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3:25" ht="12.75">
      <c r="C8" s="35" t="s">
        <v>10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3:25" ht="3.75" customHeigh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3:25" ht="11.25" customHeight="1" thickBot="1">
      <c r="C10" s="7"/>
      <c r="D10" s="13"/>
      <c r="E10" s="15">
        <f>IF(E11="","* Introduce un valor para la hipotenusa",IF(NOT(ISNUMBER(E11)),"*el valor debe ser numérico",IF(E11="","* Introduce un valor para la hipotenusa",IF(NOT(ISNUMBER(E11)),"*el valor debe ser numérico",IF(E11&lt;=0,"* El valor de los catetos debe ser positivo","")))))</f>
      </c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3:28" ht="15.75" thickBot="1">
      <c r="C11" s="7"/>
      <c r="D11" s="16" t="s">
        <v>30</v>
      </c>
      <c r="E11" s="104">
        <v>4</v>
      </c>
      <c r="F11" s="105"/>
      <c r="G11" s="106"/>
      <c r="H11" s="13" t="s">
        <v>17</v>
      </c>
      <c r="I11" s="28"/>
      <c r="J11" s="13"/>
      <c r="K11" s="13"/>
      <c r="L11" s="13"/>
      <c r="M11" s="14"/>
      <c r="N11" s="7"/>
      <c r="O11" s="39" t="s">
        <v>29</v>
      </c>
      <c r="P11" s="83" t="s">
        <v>46</v>
      </c>
      <c r="Q11" s="40"/>
      <c r="R11" s="40"/>
      <c r="S11" s="40"/>
      <c r="T11" s="40"/>
      <c r="U11" s="40"/>
      <c r="V11" s="40"/>
      <c r="W11" s="40"/>
      <c r="X11" s="41"/>
      <c r="Y11" s="14"/>
      <c r="AB11" s="32">
        <f>IF(OR(L13&gt;=PI()/2,E11&lt;=0,L13&lt;=0),0,$E$11/COS($L$13))</f>
        <v>4.999788549799997</v>
      </c>
    </row>
    <row r="12" spans="3:25" ht="15" thickBot="1">
      <c r="C12" s="7"/>
      <c r="D12" s="13"/>
      <c r="E12" s="86">
        <f>IF(OR(E13&lt;&gt;"",G13&lt;&gt;"",I13&lt;&gt;""),IF(AND(E13&lt;&gt;"",NOT(ISNUMBER(E13))),"X",""),"B")</f>
      </c>
      <c r="F12" s="86"/>
      <c r="G12" s="86">
        <f>IF(AND(G13&lt;&gt;"",NOT(ISNUMBER(G13))),"X","")</f>
      </c>
      <c r="H12" s="86"/>
      <c r="I12" s="86">
        <f>IF(AND(I13&lt;&gt;"",NOT(ISNUMBER(I13))),"X","")</f>
      </c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4"/>
    </row>
    <row r="13" spans="1:28" ht="15.75" thickBot="1">
      <c r="A13" s="1">
        <f>IF(OR(E10&lt;&gt;"",E14&lt;&gt;""),"X","")</f>
      </c>
      <c r="C13" s="7"/>
      <c r="D13" s="16" t="s">
        <v>31</v>
      </c>
      <c r="E13" s="31">
        <v>36</v>
      </c>
      <c r="F13" s="13" t="s">
        <v>0</v>
      </c>
      <c r="G13" s="11">
        <v>52</v>
      </c>
      <c r="H13" s="17" t="s">
        <v>4</v>
      </c>
      <c r="I13" s="11"/>
      <c r="J13" s="13" t="s">
        <v>5</v>
      </c>
      <c r="K13" s="36" t="str">
        <f>IF(L13&lt;&gt;"","≡","")</f>
        <v>≡</v>
      </c>
      <c r="L13" s="37">
        <f>IF(AND(E13="",G13="",I13=""),"",RADIANS(E13+(G13/60)+(I13/3600)))</f>
        <v>0.6434447175685761</v>
      </c>
      <c r="M13" s="38" t="str">
        <f>IF(L13&lt;&gt;"","rad","")</f>
        <v>rad</v>
      </c>
      <c r="N13" s="7"/>
      <c r="O13" s="39" t="s">
        <v>32</v>
      </c>
      <c r="P13" s="83" t="s">
        <v>47</v>
      </c>
      <c r="Q13" s="40"/>
      <c r="R13" s="40"/>
      <c r="S13" s="40"/>
      <c r="T13" s="40"/>
      <c r="U13" s="40"/>
      <c r="V13" s="40"/>
      <c r="W13" s="40"/>
      <c r="X13" s="41"/>
      <c r="Y13" s="14"/>
      <c r="AB13" s="32">
        <f>IF(OR(L13&gt;=PI()/2,E11&lt;=0,L13&lt;=0),0,$E$11*TAN($L$13))</f>
        <v>2.99964756975068</v>
      </c>
    </row>
    <row r="14" spans="3:25" ht="15" thickBot="1">
      <c r="C14" s="7"/>
      <c r="D14" s="13"/>
      <c r="E14" s="15">
        <f>IF(E12="B","*Introduce el ángulo en las celdas de arriba",IF(OR(E12="X",G12="X",I12="X"),"*Solo se aceptan valores numéricos",IF(OR(E13&lt;&gt;INT(E13),G13&lt;&gt;INT(G13),I13&lt;&gt;INT(I13)),"Solo acepta valores enteros para los grados, los minutos y los segundos",IF(OR(G13&lt;0,G13&gt;59,I13&lt;0,I13&gt;59),"Los minutos y los segundos deben estar comprendidos entre 0 y 59",IF(OR(L13&gt;=PI()/2,$L$13&lt;=0),"* El ángulo debe ser mayor que 0º y menor que 90º","")))))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4"/>
    </row>
    <row r="15" spans="3:28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75" t="s">
        <v>33</v>
      </c>
      <c r="P15" s="76" t="s">
        <v>23</v>
      </c>
      <c r="Q15" s="40"/>
      <c r="R15" s="77"/>
      <c r="S15" s="40"/>
      <c r="T15" s="40"/>
      <c r="U15" s="78"/>
      <c r="V15" s="44"/>
      <c r="W15" s="40"/>
      <c r="X15" s="41"/>
      <c r="Y15" s="14"/>
      <c r="AB15" s="33">
        <f>IF(OR(L13&gt;=PI()/2,E11&lt;=0,L13&lt;=0),0,PI()/2-$L$13)</f>
        <v>0.9273516092263204</v>
      </c>
    </row>
    <row r="16" spans="3:25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3:25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</row>
    <row r="18" spans="3:25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</row>
    <row r="19" spans="3:25" ht="12.75" customHeight="1">
      <c r="C19" s="7"/>
      <c r="D19" s="13"/>
      <c r="E19" s="13"/>
      <c r="F19" s="13"/>
      <c r="G19" s="13"/>
      <c r="H19" s="13"/>
      <c r="J19" s="20"/>
      <c r="K19" s="20"/>
      <c r="L19" s="20"/>
      <c r="M19" s="29"/>
      <c r="N19" s="27"/>
      <c r="O19" s="21"/>
      <c r="P19" s="13"/>
      <c r="Q19" s="25"/>
      <c r="R19" s="25"/>
      <c r="S19" s="13"/>
      <c r="T19" s="13"/>
      <c r="U19" s="13"/>
      <c r="V19" s="13"/>
      <c r="W19" s="13"/>
      <c r="X19" s="13"/>
      <c r="Y19" s="14"/>
    </row>
    <row r="20" spans="3:25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4"/>
    </row>
    <row r="21" spans="3:25" ht="12.75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7">
        <f>IF(A13="X","No hay triángulo","")</f>
      </c>
      <c r="Q21" s="107"/>
      <c r="R21" s="107"/>
      <c r="S21" s="107"/>
      <c r="T21" s="107"/>
      <c r="U21" s="107"/>
      <c r="V21" s="13"/>
      <c r="W21" s="13"/>
      <c r="X21" s="13"/>
      <c r="Y21" s="14"/>
    </row>
    <row r="22" spans="3:25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7"/>
      <c r="Q22" s="107"/>
      <c r="R22" s="107"/>
      <c r="S22" s="107"/>
      <c r="T22" s="107"/>
      <c r="U22" s="107"/>
      <c r="V22" s="13"/>
      <c r="W22" s="13"/>
      <c r="X22" s="13"/>
      <c r="Y22" s="14"/>
    </row>
    <row r="23" spans="3:25" ht="12.75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7"/>
      <c r="Q23" s="107"/>
      <c r="R23" s="107"/>
      <c r="S23" s="107"/>
      <c r="T23" s="107"/>
      <c r="U23" s="107"/>
      <c r="V23" s="13"/>
      <c r="W23" s="13"/>
      <c r="X23" s="13"/>
      <c r="Y23" s="14"/>
    </row>
    <row r="24" spans="3:25" ht="12.75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7"/>
      <c r="Q24" s="107"/>
      <c r="R24" s="107"/>
      <c r="S24" s="107"/>
      <c r="T24" s="107"/>
      <c r="U24" s="107"/>
      <c r="V24" s="13"/>
      <c r="W24" s="13"/>
      <c r="X24" s="13"/>
      <c r="Y24" s="14"/>
    </row>
    <row r="25" spans="3:25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3:25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</row>
    <row r="27" spans="3:25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</row>
    <row r="28" spans="3:25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</row>
    <row r="29" spans="3:25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</row>
    <row r="30" spans="3:25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</row>
    <row r="31" spans="3:25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</row>
    <row r="32" spans="3:25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</row>
    <row r="33" spans="3:25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</row>
    <row r="34" spans="3:25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</sheetData>
  <sheetProtection sheet="1" objects="1" scenarios="1"/>
  <mergeCells count="5">
    <mergeCell ref="C2:Y4"/>
    <mergeCell ref="E11:G11"/>
    <mergeCell ref="P21:U24"/>
    <mergeCell ref="N7:Y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:U24">
    <cfRule type="expression" priority="2" dxfId="1" stopIfTrue="1">
      <formula>$P$21&lt;&gt;""</formula>
    </cfRule>
  </conditionalFormatting>
  <conditionalFormatting sqref="I13">
    <cfRule type="expression" priority="3" dxfId="2" stopIfTrue="1">
      <formula>OR($L$13&gt;=PI()/2,$L$13&lt;0,$I$13&lt;&gt;INT($I$13),$I$13&gt;59,$I$13&lt;0)</formula>
    </cfRule>
  </conditionalFormatting>
  <conditionalFormatting sqref="E11:G11">
    <cfRule type="expression" priority="4" dxfId="2" stopIfTrue="1">
      <formula>$E$10&lt;&gt;""</formula>
    </cfRule>
  </conditionalFormatting>
  <conditionalFormatting sqref="E13">
    <cfRule type="expression" priority="5" dxfId="2" stopIfTrue="1">
      <formula>$E$12="X"</formula>
    </cfRule>
    <cfRule type="expression" priority="6" dxfId="2" stopIfTrue="1">
      <formula>OR($L$13&gt;=PI()/2,$L$13&lt;0,$E$13&lt;&gt;INT($E$13))</formula>
    </cfRule>
  </conditionalFormatting>
  <conditionalFormatting sqref="G13">
    <cfRule type="expression" priority="7" dxfId="2" stopIfTrue="1">
      <formula>$G$12="X"</formula>
    </cfRule>
    <cfRule type="expression" priority="8" dxfId="2" stopIfTrue="1">
      <formula>OR($L$13&gt;=PI()/2,$L$13&lt;0,$G$13&lt;&gt;INT($G$13),$G$13&gt;59,$G$13&lt;0)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DG34"/>
  <sheetViews>
    <sheetView showGridLines="0" zoomScale="85" zoomScaleNormal="85" workbookViewId="0" topLeftCell="A1">
      <selection activeCell="E11" sqref="E11:G11"/>
    </sheetView>
  </sheetViews>
  <sheetFormatPr defaultColWidth="11.57421875" defaultRowHeight="12.75"/>
  <cols>
    <col min="1" max="1" width="1.421875" style="1" customWidth="1"/>
    <col min="2" max="3" width="1.1484375" style="1" customWidth="1"/>
    <col min="4" max="4" width="21.42187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3.140625" style="1" customWidth="1"/>
    <col min="12" max="12" width="8.8515625" style="1" customWidth="1"/>
    <col min="13" max="13" width="3.421875" style="1" customWidth="1"/>
    <col min="14" max="14" width="0.42578125" style="1" customWidth="1"/>
    <col min="15" max="15" width="31.28125" style="1" customWidth="1"/>
    <col min="16" max="16" width="8.00390625" style="1" customWidth="1"/>
    <col min="17" max="17" width="5.7109375" style="1" customWidth="1"/>
    <col min="18" max="18" width="5.28125" style="1" customWidth="1"/>
    <col min="19" max="19" width="5.00390625" style="1" customWidth="1"/>
    <col min="20" max="20" width="1.7109375" style="1" customWidth="1"/>
    <col min="21" max="21" width="4.28125" style="1" customWidth="1"/>
    <col min="22" max="22" width="2.7109375" style="1" customWidth="1"/>
    <col min="23" max="23" width="4.8515625" style="1" customWidth="1"/>
    <col min="24" max="24" width="2.00390625" style="1" customWidth="1"/>
    <col min="25" max="25" width="3.8515625" style="1" customWidth="1"/>
    <col min="26" max="26" width="0.2890625" style="1" customWidth="1"/>
    <col min="27" max="27" width="7.28125" style="1" customWidth="1"/>
    <col min="28" max="28" width="11.57421875" style="32" customWidth="1"/>
    <col min="29" max="35" width="11.57421875" style="1" customWidth="1"/>
    <col min="36" max="36" width="8.421875" style="1" customWidth="1"/>
    <col min="37" max="37" width="8.00390625" style="1" customWidth="1"/>
    <col min="38" max="110" width="11.57421875" style="1" customWidth="1"/>
    <col min="111" max="111" width="12.57421875" style="1" bestFit="1" customWidth="1"/>
    <col min="112" max="16384" width="11.57421875" style="1" customWidth="1"/>
  </cols>
  <sheetData>
    <row r="1" ht="6.75" customHeight="1">
      <c r="DG1" s="2"/>
    </row>
    <row r="2" spans="3:111" ht="6" customHeight="1">
      <c r="C2" s="109" t="s">
        <v>51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DG2" s="6"/>
    </row>
    <row r="3" spans="3:37" ht="18.75" customHeight="1"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4"/>
      <c r="AK3" s="8"/>
    </row>
    <row r="4" spans="3:37" ht="21" customHeight="1"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  <c r="AJ4" s="8"/>
      <c r="AK4" s="8"/>
    </row>
    <row r="5" ht="8.25" customHeight="1"/>
    <row r="6" spans="6:25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U6" s="118"/>
      <c r="V6" s="118"/>
      <c r="W6" s="118"/>
      <c r="X6" s="118"/>
      <c r="Y6" s="118"/>
    </row>
    <row r="7" spans="3:25" ht="42.75" customHeight="1">
      <c r="C7" s="108" t="s">
        <v>16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 t="s">
        <v>15</v>
      </c>
      <c r="O7" s="108"/>
      <c r="P7" s="108"/>
      <c r="Q7" s="108"/>
      <c r="R7" s="108"/>
      <c r="S7" s="108"/>
      <c r="T7" s="108"/>
      <c r="U7" s="119"/>
      <c r="V7" s="119"/>
      <c r="W7" s="119"/>
      <c r="X7" s="119"/>
      <c r="Y7" s="119"/>
    </row>
    <row r="8" spans="3:25" ht="12.75">
      <c r="C8" s="35" t="s">
        <v>11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3:25" ht="3.75" customHeigh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3:25" ht="11.25" customHeight="1" thickBot="1">
      <c r="C10" s="7"/>
      <c r="D10" s="13"/>
      <c r="E10" s="15">
        <f>IF(E11="","* Introduce un valor para la hipotenusa",IF(NOT(ISNUMBER(E11)),"*el valor debe ser numérico",IF(E11&lt;=0,"* El valor de los catetos debe ser positivo","")))</f>
      </c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3:28" ht="15.75" thickBot="1">
      <c r="C11" s="7"/>
      <c r="D11" s="16" t="s">
        <v>36</v>
      </c>
      <c r="E11" s="104">
        <v>25</v>
      </c>
      <c r="F11" s="105"/>
      <c r="G11" s="106"/>
      <c r="H11" s="13" t="s">
        <v>17</v>
      </c>
      <c r="I11" s="28"/>
      <c r="J11" s="13"/>
      <c r="K11" s="13"/>
      <c r="L11" s="13"/>
      <c r="M11" s="14"/>
      <c r="N11" s="7"/>
      <c r="O11" s="39" t="s">
        <v>34</v>
      </c>
      <c r="P11" s="83" t="s">
        <v>52</v>
      </c>
      <c r="Q11" s="40"/>
      <c r="R11" s="40"/>
      <c r="S11" s="40"/>
      <c r="T11" s="40"/>
      <c r="U11" s="40"/>
      <c r="V11" s="40"/>
      <c r="W11" s="40"/>
      <c r="X11" s="41"/>
      <c r="Y11" s="14"/>
      <c r="AB11" s="32">
        <f>IF(OR(L13&gt;=PI()/2,E11&lt;=0,L13&lt;=0),0,$E$11/SIN($L$13))</f>
        <v>41.66979981431254</v>
      </c>
    </row>
    <row r="12" spans="3:25" ht="15" thickBot="1">
      <c r="C12" s="7"/>
      <c r="D12" s="13"/>
      <c r="E12" s="86">
        <f>IF(OR(E13&lt;&gt;"",G13&lt;&gt;"",I13&lt;&gt;""),IF(AND(E13&lt;&gt;"",NOT(ISNUMBER(E13))),"X",""),"B")</f>
      </c>
      <c r="F12" s="86"/>
      <c r="G12" s="86">
        <f>IF(AND(G13&lt;&gt;"",NOT(ISNUMBER(G13))),"X","")</f>
      </c>
      <c r="H12" s="86"/>
      <c r="I12" s="86">
        <f>IF(AND(I13&lt;&gt;"",NOT(ISNUMBER(I13))),"X","")</f>
      </c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4"/>
    </row>
    <row r="13" spans="1:28" ht="15.75" thickBot="1">
      <c r="A13" s="1">
        <f>IF(OR(E10&lt;&gt;"",E14&lt;&gt;""),"X","")</f>
      </c>
      <c r="C13" s="7"/>
      <c r="D13" s="16" t="s">
        <v>31</v>
      </c>
      <c r="E13" s="31">
        <v>36</v>
      </c>
      <c r="F13" s="13" t="s">
        <v>0</v>
      </c>
      <c r="G13" s="11">
        <v>52</v>
      </c>
      <c r="H13" s="17" t="s">
        <v>4</v>
      </c>
      <c r="I13" s="11"/>
      <c r="J13" s="13" t="s">
        <v>5</v>
      </c>
      <c r="K13" s="36" t="str">
        <f>IF(L13&lt;&gt;"","≡","")</f>
        <v>≡</v>
      </c>
      <c r="L13" s="37">
        <f>IF(AND(E13="",G13="",I13=""),"",RADIANS(E13+(G13/60)+(I13/3600)))</f>
        <v>0.6434447175685761</v>
      </c>
      <c r="M13" s="38" t="str">
        <f>IF(L13&lt;&gt;"","rad","")</f>
        <v>rad</v>
      </c>
      <c r="N13" s="7"/>
      <c r="O13" s="39" t="s">
        <v>35</v>
      </c>
      <c r="P13" s="83" t="s">
        <v>53</v>
      </c>
      <c r="Q13" s="40"/>
      <c r="R13" s="40"/>
      <c r="S13" s="40"/>
      <c r="T13" s="40"/>
      <c r="U13" s="40"/>
      <c r="V13" s="40"/>
      <c r="W13" s="40"/>
      <c r="X13" s="41"/>
      <c r="Y13" s="14"/>
      <c r="AB13" s="32">
        <f>IF(OR(L13&gt;=PI()/2,E11&lt;=0,L13&lt;=0),0,$E$11/TAN($L$13))</f>
        <v>33.33724968507272</v>
      </c>
    </row>
    <row r="14" spans="3:25" ht="15" thickBot="1">
      <c r="C14" s="7"/>
      <c r="D14" s="13"/>
      <c r="E14" s="15">
        <f>IF(E12="B","*Introduce el ángulo en las celdas de arriba",IF(OR(E12="X",G12="X",I12="X"),"*Solo se aceptan valores numéricos",IF(OR(E13&lt;&gt;INT(E13),G13&lt;&gt;INT(G13),I13&lt;&gt;INT(I13)),"Solo acepta valores enteros para los grados, los minutos y los segundos",IF(OR(G13&lt;0,G13&gt;59,I13&lt;0,I13&gt;59),"Los minutos y los segundos deben estar comprendidos entre 0 y 59",IF(OR(L13&gt;=PI()/2,$L$13&lt;=0),"* El ángulo debe ser mayor que 0º y menor que 90º","")))))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4"/>
    </row>
    <row r="15" spans="3:28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75" t="s">
        <v>33</v>
      </c>
      <c r="P15" s="76" t="s">
        <v>23</v>
      </c>
      <c r="Q15" s="40"/>
      <c r="R15" s="77"/>
      <c r="S15" s="40"/>
      <c r="T15" s="40"/>
      <c r="U15" s="78"/>
      <c r="V15" s="44"/>
      <c r="W15" s="40"/>
      <c r="X15" s="41"/>
      <c r="Y15" s="14"/>
      <c r="AB15" s="33">
        <f>IF(OR(L13&gt;=PI()/2,E11&lt;=0,L13&lt;=0),0,PI()/2-$L$13)</f>
        <v>0.9273516092263204</v>
      </c>
    </row>
    <row r="16" spans="3:25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3:25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</row>
    <row r="18" spans="3:25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</row>
    <row r="19" spans="3:25" ht="12.75" customHeight="1">
      <c r="C19" s="7"/>
      <c r="D19" s="13"/>
      <c r="E19" s="13"/>
      <c r="F19" s="13"/>
      <c r="G19" s="13"/>
      <c r="H19" s="13"/>
      <c r="J19" s="20"/>
      <c r="K19" s="20"/>
      <c r="L19" s="20"/>
      <c r="M19" s="29"/>
      <c r="N19" s="27"/>
      <c r="O19" s="21"/>
      <c r="P19" s="13"/>
      <c r="Q19" s="25"/>
      <c r="R19" s="25"/>
      <c r="S19" s="13"/>
      <c r="T19" s="13"/>
      <c r="U19" s="13"/>
      <c r="V19" s="13"/>
      <c r="W19" s="13"/>
      <c r="X19" s="13"/>
      <c r="Y19" s="14"/>
    </row>
    <row r="20" spans="3:25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4"/>
    </row>
    <row r="21" spans="3:25" ht="12.75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7">
        <f>IF(A13="X","No hay triángulo","")</f>
      </c>
      <c r="Q21" s="107"/>
      <c r="R21" s="107"/>
      <c r="S21" s="107"/>
      <c r="T21" s="107"/>
      <c r="U21" s="107"/>
      <c r="V21" s="13"/>
      <c r="W21" s="13"/>
      <c r="X21" s="13"/>
      <c r="Y21" s="14"/>
    </row>
    <row r="22" spans="3:25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7"/>
      <c r="Q22" s="107"/>
      <c r="R22" s="107"/>
      <c r="S22" s="107"/>
      <c r="T22" s="107"/>
      <c r="U22" s="107"/>
      <c r="V22" s="13"/>
      <c r="W22" s="13"/>
      <c r="X22" s="13"/>
      <c r="Y22" s="14"/>
    </row>
    <row r="23" spans="3:25" ht="12.75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7"/>
      <c r="Q23" s="107"/>
      <c r="R23" s="107"/>
      <c r="S23" s="107"/>
      <c r="T23" s="107"/>
      <c r="U23" s="107"/>
      <c r="V23" s="13"/>
      <c r="W23" s="13"/>
      <c r="X23" s="13"/>
      <c r="Y23" s="14"/>
    </row>
    <row r="24" spans="3:25" ht="12.75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7"/>
      <c r="Q24" s="107"/>
      <c r="R24" s="107"/>
      <c r="S24" s="107"/>
      <c r="T24" s="107"/>
      <c r="U24" s="107"/>
      <c r="V24" s="13"/>
      <c r="W24" s="13"/>
      <c r="X24" s="13"/>
      <c r="Y24" s="14"/>
    </row>
    <row r="25" spans="3:25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3:25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</row>
    <row r="27" spans="3:25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</row>
    <row r="28" spans="3:25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</row>
    <row r="29" spans="3:25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</row>
    <row r="30" spans="3:25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</row>
    <row r="31" spans="3:25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</row>
    <row r="32" spans="3:25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</row>
    <row r="33" spans="3:25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</row>
    <row r="34" spans="3:25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</sheetData>
  <sheetProtection sheet="1" objects="1" scenarios="1"/>
  <mergeCells count="6">
    <mergeCell ref="C2:Y4"/>
    <mergeCell ref="E11:G11"/>
    <mergeCell ref="P21:U24"/>
    <mergeCell ref="U6:Y6"/>
    <mergeCell ref="N7:Y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:U24">
    <cfRule type="expression" priority="2" dxfId="1" stopIfTrue="1">
      <formula>$P$21&lt;&gt;""</formula>
    </cfRule>
  </conditionalFormatting>
  <conditionalFormatting sqref="I13">
    <cfRule type="expression" priority="3" dxfId="2" stopIfTrue="1">
      <formula>$I$12="X"</formula>
    </cfRule>
    <cfRule type="expression" priority="4" dxfId="2" stopIfTrue="1">
      <formula>OR($L$13&gt;=PI()/2,$L$13&lt;0,$I$13&lt;&gt;INT($I$13),$I$13&gt;59,$I$13&lt;0)</formula>
    </cfRule>
  </conditionalFormatting>
  <conditionalFormatting sqref="G13">
    <cfRule type="expression" priority="5" dxfId="2" stopIfTrue="1">
      <formula>$G$13="X"</formula>
    </cfRule>
    <cfRule type="expression" priority="6" dxfId="2" stopIfTrue="1">
      <formula>OR($L$13&gt;=PI()/2,$L$13&lt;0,$G$13&lt;&gt;INT($G$13),$G$13&gt;59,$G$13&lt;0)</formula>
    </cfRule>
  </conditionalFormatting>
  <conditionalFormatting sqref="E13">
    <cfRule type="expression" priority="7" dxfId="2" stopIfTrue="1">
      <formula>$E$12&lt;&gt;""</formula>
    </cfRule>
    <cfRule type="expression" priority="8" dxfId="2" stopIfTrue="1">
      <formula>OR($L$13&gt;=PI()/2,$L$13&lt;0,$E$13&lt;&gt;INT($E$13))</formula>
    </cfRule>
  </conditionalFormatting>
  <conditionalFormatting sqref="E11:G11">
    <cfRule type="expression" priority="9" dxfId="2" stopIfTrue="1">
      <formula>$E$10&lt;&gt;""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DH34"/>
  <sheetViews>
    <sheetView showGridLines="0" zoomScale="85" zoomScaleNormal="85" workbookViewId="0" topLeftCell="A1">
      <selection activeCell="E11" sqref="E11:G11"/>
    </sheetView>
  </sheetViews>
  <sheetFormatPr defaultColWidth="11.57421875" defaultRowHeight="12.75"/>
  <cols>
    <col min="1" max="1" width="1.57421875" style="1" customWidth="1"/>
    <col min="2" max="3" width="1.1484375" style="1" customWidth="1"/>
    <col min="4" max="4" width="21.42187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0.85546875" style="1" customWidth="1"/>
    <col min="12" max="12" width="1.57421875" style="1" customWidth="1"/>
    <col min="13" max="13" width="0.2890625" style="1" customWidth="1"/>
    <col min="14" max="14" width="0.42578125" style="1" customWidth="1"/>
    <col min="15" max="15" width="30.140625" style="1" customWidth="1"/>
    <col min="16" max="16" width="11.8515625" style="1" hidden="1" customWidth="1"/>
    <col min="17" max="17" width="25.00390625" style="1" customWidth="1"/>
    <col min="18" max="18" width="7.57421875" style="1" customWidth="1"/>
    <col min="19" max="19" width="12.57421875" style="1" hidden="1" customWidth="1"/>
    <col min="20" max="20" width="7.57421875" style="1" hidden="1" customWidth="1"/>
    <col min="21" max="21" width="6.421875" style="1" hidden="1" customWidth="1"/>
    <col min="22" max="22" width="3.00390625" style="1" hidden="1" customWidth="1"/>
    <col min="23" max="23" width="12.8515625" style="1" hidden="1" customWidth="1"/>
    <col min="24" max="24" width="5.00390625" style="1" hidden="1" customWidth="1"/>
    <col min="25" max="25" width="28.7109375" style="1" customWidth="1"/>
    <col min="26" max="26" width="1.1484375" style="1" customWidth="1"/>
    <col min="27" max="27" width="2.00390625" style="1" customWidth="1"/>
    <col min="28" max="28" width="0.85546875" style="1" customWidth="1"/>
    <col min="29" max="29" width="11.57421875" style="32" customWidth="1"/>
    <col min="30" max="30" width="5.140625" style="1" customWidth="1"/>
    <col min="31" max="31" width="5.8515625" style="1" customWidth="1"/>
    <col min="32" max="36" width="11.57421875" style="1" customWidth="1"/>
    <col min="37" max="37" width="8.421875" style="1" customWidth="1"/>
    <col min="38" max="38" width="8.00390625" style="1" customWidth="1"/>
    <col min="39" max="111" width="11.57421875" style="1" customWidth="1"/>
    <col min="112" max="112" width="12.57421875" style="1" bestFit="1" customWidth="1"/>
    <col min="113" max="16384" width="11.57421875" style="1" customWidth="1"/>
  </cols>
  <sheetData>
    <row r="1" spans="26:112" ht="6.75" customHeight="1">
      <c r="Z1" s="34"/>
      <c r="AA1" s="34"/>
      <c r="DH1" s="2"/>
    </row>
    <row r="2" spans="3:112" ht="6" customHeight="1">
      <c r="C2" s="109" t="s">
        <v>19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1"/>
      <c r="AA2" s="34"/>
      <c r="DH2" s="6"/>
    </row>
    <row r="3" spans="3:38" ht="18.75" customHeight="1"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34"/>
      <c r="AL3" s="8"/>
    </row>
    <row r="4" spans="3:38" ht="21" customHeight="1"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34"/>
      <c r="AK4" s="8"/>
      <c r="AL4" s="8"/>
    </row>
    <row r="5" ht="8.25" customHeight="1"/>
    <row r="6" spans="6:23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R6" s="88"/>
      <c r="S6" s="72"/>
      <c r="T6" s="72"/>
      <c r="U6" s="72"/>
      <c r="V6" s="72"/>
      <c r="W6" s="80"/>
    </row>
    <row r="7" spans="3:26" ht="42.75" customHeight="1">
      <c r="C7" s="108" t="s">
        <v>16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 t="s">
        <v>15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3:26" ht="14.25">
      <c r="C8" s="12" t="s">
        <v>12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</row>
    <row r="9" spans="3:26" ht="3.75" customHeight="1" thickBo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3:26" ht="9.75" customHeight="1">
      <c r="C10" s="7"/>
      <c r="D10" s="13"/>
      <c r="E10" s="15">
        <f>IF(E11="","* Introduce un valor para la hipotenusa",IF(NOT(ISNUMBER(E11)),"*el valor debe ser numérico",IF(E11&lt;=0,"* El valor de la hipotenusa debe ser positivo","")))</f>
      </c>
      <c r="F10" s="13"/>
      <c r="G10" s="13"/>
      <c r="H10" s="13"/>
      <c r="I10" s="13"/>
      <c r="J10" s="13"/>
      <c r="K10" s="13"/>
      <c r="L10" s="13"/>
      <c r="M10" s="14"/>
      <c r="N10" s="7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7"/>
      <c r="Z10" s="14"/>
    </row>
    <row r="11" spans="3:29" ht="16.5" customHeight="1" thickBot="1">
      <c r="C11" s="7"/>
      <c r="D11" s="16" t="s">
        <v>44</v>
      </c>
      <c r="E11" s="104">
        <v>5</v>
      </c>
      <c r="F11" s="105"/>
      <c r="G11" s="106"/>
      <c r="H11" s="13" t="s">
        <v>17</v>
      </c>
      <c r="I11" s="28"/>
      <c r="J11" s="13"/>
      <c r="K11" s="13"/>
      <c r="L11" s="13"/>
      <c r="M11" s="14"/>
      <c r="N11" s="7"/>
      <c r="O11" s="48" t="s">
        <v>41</v>
      </c>
      <c r="Q11" s="49" t="s">
        <v>48</v>
      </c>
      <c r="R11" s="49"/>
      <c r="S11" s="50"/>
      <c r="T11" s="50"/>
      <c r="U11" s="50"/>
      <c r="V11" s="50"/>
      <c r="W11" s="50"/>
      <c r="X11" s="50"/>
      <c r="Y11" s="51"/>
      <c r="Z11" s="14"/>
      <c r="AC11" s="32">
        <f>IF($A$13="X",0,SQRT((E11*E11)-(E13*E13)))</f>
        <v>4</v>
      </c>
    </row>
    <row r="12" spans="3:26" ht="15" thickBot="1">
      <c r="C12" s="7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1:26" ht="15.75" thickBot="1">
      <c r="A13" s="1">
        <f>IF(OR(E10&lt;&gt;"",E14&lt;&gt;""),"X","")</f>
      </c>
      <c r="C13" s="7"/>
      <c r="D13" s="16" t="s">
        <v>45</v>
      </c>
      <c r="E13" s="120">
        <v>3</v>
      </c>
      <c r="F13" s="121"/>
      <c r="G13" s="122"/>
      <c r="H13" s="13" t="s">
        <v>17</v>
      </c>
      <c r="I13" s="13"/>
      <c r="J13" s="13"/>
      <c r="K13" s="18"/>
      <c r="L13" s="19"/>
      <c r="M13" s="14"/>
      <c r="N13" s="7"/>
      <c r="O13" s="39" t="s">
        <v>42</v>
      </c>
      <c r="P13" s="42">
        <f>IF(A13="",ASIN(E$13/$E$11),"")</f>
        <v>0.6435011087932844</v>
      </c>
      <c r="Q13" s="85" t="s">
        <v>49</v>
      </c>
      <c r="R13" s="43"/>
      <c r="S13" s="40">
        <f>IF(A13&lt;&gt;"","",TRUNC(DEGREES(P13),0))</f>
        <v>36</v>
      </c>
      <c r="T13" s="40" t="str">
        <f>IF(A13&lt;&gt;"","","º")</f>
        <v>º</v>
      </c>
      <c r="U13" s="40">
        <f>IF(A13&lt;&gt;"","",TRUNC((DEGREES(P13)-TRUNC(DEGREES(P13)))*60,0))</f>
        <v>52</v>
      </c>
      <c r="V13" s="43" t="str">
        <f>IF(A13&lt;&gt;"","","''")</f>
        <v>''</v>
      </c>
      <c r="W13" s="40">
        <f>IF(A13&lt;&gt;"","",ROUND(((DEGREES(P13)-S13)*3600)-(U13*60),0))</f>
        <v>12</v>
      </c>
      <c r="X13" s="44" t="str">
        <f>IF(A13&lt;&gt;"","","''")</f>
        <v>''</v>
      </c>
      <c r="Y13" s="41"/>
      <c r="Z13" s="14"/>
    </row>
    <row r="14" spans="3:26" ht="9.75" customHeight="1" thickBot="1">
      <c r="C14" s="7"/>
      <c r="D14" s="13"/>
      <c r="E14" s="15">
        <f>IF(E13="","* Introduce un valor para la hipotenusa",IF(NOT(ISNUMBER(E13)),"*el valor debe ser numérico",IF(E13&lt;=0,"* El valor de los catetos debe ser positivo",IF(E13&gt;=E11,"el valor de los catetos debe ser siempre inferior al de la hipotenusa",""))))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3"/>
      <c r="Z14" s="14"/>
    </row>
    <row r="15" spans="3:26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39" t="s">
        <v>43</v>
      </c>
      <c r="P15" s="42">
        <f>IF(A13="",ACOS(E$13/$E$11),"")</f>
        <v>0.9272952180016122</v>
      </c>
      <c r="Q15" s="73" t="str">
        <f>"90º - ("&amp;IF(S13="","0",S13)&amp;"º "&amp;IF(U13&lt;&gt;"",U13&amp;"' ","")&amp;IF(W13&lt;&gt;"",W13&amp;"' ","")&amp;") = "&amp;S15&amp;"º "&amp;IF(U15&lt;&gt;"",U15&amp;"' ","")&amp;IF(W15&lt;&gt;"",W15&amp;"' ","")</f>
        <v>90º - (36º 52' 12'' ) = 53º 7' 48'' </v>
      </c>
      <c r="R15" s="40"/>
      <c r="S15" s="40">
        <f>IF(A13&lt;&gt;"","",TRUNC(180*$P$15/PI(),0))</f>
        <v>53</v>
      </c>
      <c r="T15" s="40" t="str">
        <f>IF(A13&lt;&gt;"","","º")</f>
        <v>º</v>
      </c>
      <c r="U15" s="40">
        <f>IF(A15&lt;&gt;"","",TRUNC((DEGREES(P15)-TRUNC(DEGREES(P15)))*60,0))</f>
        <v>7</v>
      </c>
      <c r="V15" s="43" t="str">
        <f>IF(A13&lt;&gt;"","","''")</f>
        <v>''</v>
      </c>
      <c r="W15" s="40">
        <f>IF(A13&lt;&gt;"","",ROUND(((DEGREES(P15)-S15)*3600)-(U15*60),0))</f>
        <v>48</v>
      </c>
      <c r="X15" s="44" t="str">
        <f>IF(A13&lt;&gt;"","","''")</f>
        <v>''</v>
      </c>
      <c r="Y15" s="41"/>
      <c r="Z15" s="14"/>
    </row>
    <row r="16" spans="3:26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3:26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>
        <f>SUM(S15+S13)</f>
        <v>89</v>
      </c>
      <c r="T17" s="13"/>
      <c r="U17" s="13">
        <f>U15+U13</f>
        <v>59</v>
      </c>
      <c r="V17" s="13"/>
      <c r="W17" s="26">
        <f>SUM(W13+W15)</f>
        <v>60</v>
      </c>
      <c r="X17" s="13"/>
      <c r="Y17" s="13"/>
      <c r="Z17" s="14"/>
    </row>
    <row r="18" spans="3:26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26"/>
      <c r="V18" s="13"/>
      <c r="W18" s="13"/>
      <c r="X18" s="13"/>
      <c r="Y18" s="13"/>
      <c r="Z18" s="14"/>
    </row>
    <row r="19" spans="3:26" ht="12.75" customHeight="1">
      <c r="C19" s="7"/>
      <c r="D19" s="13"/>
      <c r="E19" s="13"/>
      <c r="F19" s="13"/>
      <c r="G19" s="13"/>
      <c r="H19" s="13"/>
      <c r="J19" s="20"/>
      <c r="K19" s="20"/>
      <c r="L19" s="20"/>
      <c r="M19" s="29"/>
      <c r="N19" s="27"/>
      <c r="O19" s="21"/>
      <c r="P19" s="13"/>
      <c r="Q19" s="25"/>
      <c r="R19" s="25"/>
      <c r="S19" s="81"/>
      <c r="T19" s="13"/>
      <c r="U19" s="13"/>
      <c r="V19" s="13"/>
      <c r="W19" s="13"/>
      <c r="X19" s="13"/>
      <c r="Y19" s="13"/>
      <c r="Z19" s="14"/>
    </row>
    <row r="20" spans="3:26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3:26" ht="12.75" customHeight="1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7">
        <f>IF(A13="X","No hay triángulo","")</f>
      </c>
      <c r="Q21" s="107"/>
      <c r="R21" s="107"/>
      <c r="S21" s="107"/>
      <c r="T21" s="107"/>
      <c r="U21" s="107"/>
      <c r="V21" s="107"/>
      <c r="W21" s="107"/>
      <c r="X21" s="107"/>
      <c r="Y21" s="13"/>
      <c r="Z21" s="14"/>
    </row>
    <row r="22" spans="3:26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7"/>
      <c r="Q22" s="107"/>
      <c r="R22" s="107"/>
      <c r="S22" s="107"/>
      <c r="T22" s="107"/>
      <c r="U22" s="107"/>
      <c r="V22" s="107"/>
      <c r="W22" s="107"/>
      <c r="X22" s="107"/>
      <c r="Y22" s="13"/>
      <c r="Z22" s="14"/>
    </row>
    <row r="23" spans="3:26" ht="12.75" customHeight="1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7"/>
      <c r="Q23" s="107"/>
      <c r="R23" s="107"/>
      <c r="S23" s="107"/>
      <c r="T23" s="107"/>
      <c r="U23" s="107"/>
      <c r="V23" s="107"/>
      <c r="W23" s="107"/>
      <c r="X23" s="107"/>
      <c r="Y23" s="13"/>
      <c r="Z23" s="14"/>
    </row>
    <row r="24" spans="3:26" ht="12.75" customHeight="1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7"/>
      <c r="Q24" s="107"/>
      <c r="R24" s="107"/>
      <c r="S24" s="107"/>
      <c r="T24" s="107"/>
      <c r="U24" s="107"/>
      <c r="V24" s="107"/>
      <c r="W24" s="107"/>
      <c r="X24" s="107"/>
      <c r="Y24" s="13"/>
      <c r="Z24" s="14"/>
    </row>
    <row r="25" spans="3:26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/>
    </row>
    <row r="26" spans="3:26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</row>
    <row r="27" spans="3:26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</row>
    <row r="28" spans="3:26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</row>
    <row r="29" spans="3:26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</row>
    <row r="30" spans="3:26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</row>
    <row r="31" spans="3:26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</row>
    <row r="32" spans="3:26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3:26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</row>
    <row r="34" spans="3:26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</row>
  </sheetData>
  <sheetProtection sheet="1" objects="1" scenarios="1" selectLockedCells="1"/>
  <mergeCells count="6">
    <mergeCell ref="C2:Z4"/>
    <mergeCell ref="P21:X24"/>
    <mergeCell ref="E13:G13"/>
    <mergeCell ref="E11:G11"/>
    <mergeCell ref="N7:Z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">
    <cfRule type="expression" priority="2" dxfId="1" stopIfTrue="1">
      <formula>$P$21&lt;&gt;""</formula>
    </cfRule>
  </conditionalFormatting>
  <conditionalFormatting sqref="E11:G11">
    <cfRule type="expression" priority="3" dxfId="2" stopIfTrue="1">
      <formula>$E$10&lt;&gt;""</formula>
    </cfRule>
  </conditionalFormatting>
  <conditionalFormatting sqref="E13:G13">
    <cfRule type="expression" priority="4" dxfId="2" stopIfTrue="1">
      <formula>$E$14&lt;&gt;""</formula>
    </cfRule>
    <cfRule type="expression" priority="5" dxfId="2" stopIfTrue="1">
      <formula>OR($E$13&lt;=0,$E$13&gt;=$E$11)</formula>
    </cfRule>
  </conditionalFormatting>
  <conditionalFormatting sqref="Q15">
    <cfRule type="expression" priority="6" dxfId="4" stopIfTrue="1">
      <formula>ISERROR($Q$15)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DH34"/>
  <sheetViews>
    <sheetView showGridLines="0" tabSelected="1" zoomScale="85" zoomScaleNormal="85" workbookViewId="0" topLeftCell="A1">
      <selection activeCell="E11" sqref="E11:G11"/>
    </sheetView>
  </sheetViews>
  <sheetFormatPr defaultColWidth="11.57421875" defaultRowHeight="12.75"/>
  <cols>
    <col min="1" max="1" width="1.57421875" style="1" customWidth="1"/>
    <col min="2" max="3" width="1.1484375" style="1" customWidth="1"/>
    <col min="4" max="4" width="21.421875" style="1" customWidth="1"/>
    <col min="5" max="5" width="5.57421875" style="1" customWidth="1"/>
    <col min="6" max="6" width="1.7109375" style="1" customWidth="1"/>
    <col min="7" max="7" width="4.7109375" style="1" customWidth="1"/>
    <col min="8" max="8" width="1.57421875" style="1" customWidth="1"/>
    <col min="9" max="9" width="4.7109375" style="1" customWidth="1"/>
    <col min="10" max="10" width="1.7109375" style="1" customWidth="1"/>
    <col min="11" max="11" width="0.85546875" style="1" customWidth="1"/>
    <col min="12" max="12" width="1.57421875" style="1" customWidth="1"/>
    <col min="13" max="13" width="0.2890625" style="1" customWidth="1"/>
    <col min="14" max="14" width="0.42578125" style="1" customWidth="1"/>
    <col min="15" max="15" width="30.140625" style="1" customWidth="1"/>
    <col min="16" max="16" width="1.1484375" style="1" hidden="1" customWidth="1"/>
    <col min="17" max="17" width="25.28125" style="1" customWidth="1"/>
    <col min="18" max="18" width="22.7109375" style="1" customWidth="1"/>
    <col min="19" max="19" width="6.140625" style="1" hidden="1" customWidth="1"/>
    <col min="20" max="20" width="1.28515625" style="1" hidden="1" customWidth="1"/>
    <col min="21" max="21" width="3.57421875" style="1" hidden="1" customWidth="1"/>
    <col min="22" max="22" width="0.71875" style="1" hidden="1" customWidth="1"/>
    <col min="23" max="23" width="4.140625" style="1" hidden="1" customWidth="1"/>
    <col min="24" max="24" width="0.13671875" style="1" hidden="1" customWidth="1"/>
    <col min="25" max="25" width="12.7109375" style="1" customWidth="1"/>
    <col min="26" max="26" width="0.2890625" style="1" customWidth="1"/>
    <col min="27" max="27" width="2.00390625" style="1" customWidth="1"/>
    <col min="28" max="28" width="0.85546875" style="1" customWidth="1"/>
    <col min="29" max="29" width="11.57421875" style="32" customWidth="1"/>
    <col min="30" max="30" width="5.140625" style="1" customWidth="1"/>
    <col min="31" max="31" width="5.8515625" style="1" customWidth="1"/>
    <col min="32" max="36" width="11.57421875" style="1" customWidth="1"/>
    <col min="37" max="37" width="8.421875" style="1" customWidth="1"/>
    <col min="38" max="38" width="8.00390625" style="1" customWidth="1"/>
    <col min="39" max="111" width="11.57421875" style="1" customWidth="1"/>
    <col min="112" max="112" width="12.57421875" style="1" bestFit="1" customWidth="1"/>
    <col min="113" max="16384" width="11.57421875" style="1" customWidth="1"/>
  </cols>
  <sheetData>
    <row r="1" spans="26:112" ht="6.75" customHeight="1">
      <c r="Z1" s="34"/>
      <c r="AA1" s="34"/>
      <c r="DH1" s="2"/>
    </row>
    <row r="2" spans="3:112" ht="6" customHeight="1">
      <c r="C2" s="109" t="s">
        <v>22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34"/>
      <c r="AA2" s="34"/>
      <c r="DH2" s="6"/>
    </row>
    <row r="3" spans="3:38" ht="18.75" customHeight="1"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4"/>
      <c r="Z3" s="34"/>
      <c r="AA3" s="34"/>
      <c r="AL3" s="8"/>
    </row>
    <row r="4" spans="3:38" ht="21" customHeight="1"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  <c r="Z4" s="34"/>
      <c r="AA4" s="34"/>
      <c r="AK4" s="8"/>
      <c r="AL4" s="8"/>
    </row>
    <row r="5" ht="8.25" customHeight="1"/>
    <row r="6" spans="6:23" ht="18.75" customHeight="1">
      <c r="F6" s="10"/>
      <c r="G6" s="10"/>
      <c r="H6" s="10"/>
      <c r="I6" s="10"/>
      <c r="J6" s="10"/>
      <c r="K6" s="10"/>
      <c r="L6" s="10"/>
      <c r="M6" s="10"/>
      <c r="N6" s="10"/>
      <c r="O6" s="10"/>
      <c r="R6" s="88"/>
      <c r="S6" s="72"/>
      <c r="T6" s="72"/>
      <c r="U6" s="72"/>
      <c r="V6" s="72"/>
      <c r="W6" s="80"/>
    </row>
    <row r="7" spans="3:26" ht="42.75" customHeight="1">
      <c r="C7" s="108" t="s">
        <v>16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 t="s">
        <v>15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3:26" ht="14.25">
      <c r="C8" s="12" t="s">
        <v>20</v>
      </c>
      <c r="D8" s="4"/>
      <c r="E8" s="4"/>
      <c r="F8" s="4"/>
      <c r="G8" s="4"/>
      <c r="H8" s="4"/>
      <c r="I8" s="4"/>
      <c r="J8" s="4"/>
      <c r="K8" s="4"/>
      <c r="L8" s="4"/>
      <c r="M8" s="5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</row>
    <row r="9" spans="3:26" ht="3.75" customHeight="1" thickBot="1"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3:26" ht="9" customHeight="1">
      <c r="C10" s="7"/>
      <c r="D10" s="13"/>
      <c r="E10" s="15">
        <f>IF(E11="","* Introduce un valor para el cateto 1",IF(NOT(ISNUMBER(E11)),"*el valor debe ser numérico",IF(E11&lt;=0,"* El valor de los catetos debe ser positivo","")))</f>
      </c>
      <c r="F10" s="13"/>
      <c r="G10" s="13"/>
      <c r="H10" s="13"/>
      <c r="I10" s="13"/>
      <c r="J10" s="13"/>
      <c r="K10" s="13"/>
      <c r="L10" s="13"/>
      <c r="M10" s="14"/>
      <c r="N10" s="7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7"/>
      <c r="Z10" s="14"/>
    </row>
    <row r="11" spans="3:29" ht="16.5" customHeight="1" thickBot="1">
      <c r="C11" s="7"/>
      <c r="D11" s="16" t="s">
        <v>37</v>
      </c>
      <c r="E11" s="104">
        <v>3</v>
      </c>
      <c r="F11" s="105"/>
      <c r="G11" s="106"/>
      <c r="H11" s="13" t="s">
        <v>17</v>
      </c>
      <c r="I11" s="28"/>
      <c r="J11" s="13"/>
      <c r="K11" s="13"/>
      <c r="L11" s="13"/>
      <c r="M11" s="14"/>
      <c r="N11" s="7"/>
      <c r="O11" s="48" t="s">
        <v>39</v>
      </c>
      <c r="P11" s="65"/>
      <c r="Q11" s="49" t="s">
        <v>50</v>
      </c>
      <c r="R11" s="49"/>
      <c r="S11" s="50"/>
      <c r="T11" s="50"/>
      <c r="U11" s="50"/>
      <c r="V11" s="50"/>
      <c r="W11" s="50"/>
      <c r="X11" s="50"/>
      <c r="Y11" s="51"/>
      <c r="Z11" s="14"/>
      <c r="AC11" s="32">
        <f>IF($A$13="X",0,ROUND(SQRT((E11*E11)+(E13*E13)),2))</f>
        <v>5</v>
      </c>
    </row>
    <row r="12" spans="3:26" ht="15" thickBot="1">
      <c r="C12" s="7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30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1:26" ht="15.75" thickBot="1">
      <c r="A13" s="1">
        <f>IF(OR(E10&lt;&gt;"",E14&lt;&gt;""),"X","")</f>
      </c>
      <c r="C13" s="7"/>
      <c r="D13" s="16" t="s">
        <v>38</v>
      </c>
      <c r="E13" s="120">
        <v>4</v>
      </c>
      <c r="F13" s="121"/>
      <c r="G13" s="122"/>
      <c r="H13" s="13" t="s">
        <v>17</v>
      </c>
      <c r="I13" s="13"/>
      <c r="J13" s="13"/>
      <c r="K13" s="18"/>
      <c r="L13" s="19"/>
      <c r="M13" s="14"/>
      <c r="N13" s="7"/>
      <c r="O13" s="39" t="s">
        <v>58</v>
      </c>
      <c r="P13" s="42">
        <f>IF(A13="",ATAN(E$11/$E$13),"")</f>
        <v>0.6435011087932844</v>
      </c>
      <c r="Q13" s="73" t="s">
        <v>49</v>
      </c>
      <c r="R13" s="43"/>
      <c r="S13" s="40">
        <f>IF(A13&lt;&gt;"","",TRUNC(DEGREES(P13),0))</f>
        <v>36</v>
      </c>
      <c r="T13" s="40" t="str">
        <f>IF(A13&lt;&gt;"","","º")</f>
        <v>º</v>
      </c>
      <c r="U13" s="40">
        <f>IF(A13&lt;&gt;"","",TRUNC((DEGREES(P13)-TRUNC(DEGREES(P13)))*60,0))</f>
        <v>52</v>
      </c>
      <c r="V13" s="43" t="str">
        <f>IF(A13&lt;&gt;"","","''")</f>
        <v>''</v>
      </c>
      <c r="W13" s="40">
        <f>IF(A13&lt;&gt;"","",ROUND(((DEGREES(P13)-S13)*3600)-(U13*60),0))</f>
        <v>12</v>
      </c>
      <c r="X13" s="44" t="str">
        <f>IF(A13&lt;&gt;"","","''")</f>
        <v>''</v>
      </c>
      <c r="Y13" s="79"/>
      <c r="Z13" s="14"/>
    </row>
    <row r="14" spans="3:26" ht="15" thickBot="1">
      <c r="C14" s="7"/>
      <c r="D14" s="13"/>
      <c r="E14" s="15">
        <f>IF(E13="","* Introduce un valor para el cateto 2",IF(NOT(ISNUMBER(E13)),"*el valor debe ser numérico",IF(E13&lt;=0,"* El valor de los catetos debe ser positivo","")))</f>
      </c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30"/>
      <c r="Q14" s="13"/>
      <c r="R14" s="13"/>
      <c r="S14" s="13"/>
      <c r="T14" s="13"/>
      <c r="U14" s="13"/>
      <c r="V14" s="13"/>
      <c r="W14" s="13"/>
      <c r="X14" s="13"/>
      <c r="Y14" s="13"/>
      <c r="Z14" s="14"/>
    </row>
    <row r="15" spans="3:26" ht="18.75" customHeight="1" thickBot="1">
      <c r="C15" s="7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7"/>
      <c r="O15" s="39" t="s">
        <v>43</v>
      </c>
      <c r="P15" s="42">
        <f>IF(A13="",ATAN(E$13/$E$11),"")</f>
        <v>0.9272952180016122</v>
      </c>
      <c r="Q15" s="73" t="str">
        <f>"90º - ("&amp;IF(S13="","0",S13)&amp;"º "&amp;IF(U13&lt;&gt;"",U13&amp;"' ","")&amp;IF(W13&lt;&gt;"",W13&amp;"' ","")&amp;") = "&amp;S15&amp;"º "&amp;IF(U15&lt;&gt;"",U15&amp;"' ","")&amp;IF(W15&lt;&gt;"",W15&amp;"' ","")</f>
        <v>90º - (36º 52' 12'' ) = 53º 7' 48'' </v>
      </c>
      <c r="R15" s="40"/>
      <c r="S15" s="40">
        <f>IF(A13&lt;&gt;"","",TRUNC(180*$P$15/PI(),0))</f>
        <v>53</v>
      </c>
      <c r="T15" s="40" t="str">
        <f>IF(A13&lt;&gt;"","","º")</f>
        <v>º</v>
      </c>
      <c r="U15" s="40">
        <f>IF(A15&lt;&gt;"","",TRUNC((DEGREES(P15)-TRUNC(DEGREES(P15)))*60,0))</f>
        <v>7</v>
      </c>
      <c r="V15" s="43" t="str">
        <f>IF(A13&lt;&gt;"","","''")</f>
        <v>''</v>
      </c>
      <c r="W15" s="40">
        <f>IF(A13&lt;&gt;"","",ROUND(((DEGREES(P15)-S15)*3600)-(U15*60),0))</f>
        <v>48</v>
      </c>
      <c r="X15" s="44" t="str">
        <f>IF(A13&lt;&gt;"","","''")</f>
        <v>''</v>
      </c>
      <c r="Y15" s="79"/>
      <c r="Z15" s="14"/>
    </row>
    <row r="16" spans="3:26" ht="12.75"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3:26" ht="12.75"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3:26" ht="12.75">
      <c r="C18" s="7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3:26" ht="12.75" customHeight="1">
      <c r="C19" s="7"/>
      <c r="D19" s="13"/>
      <c r="E19" s="13"/>
      <c r="F19" s="13"/>
      <c r="G19" s="13"/>
      <c r="H19" s="13"/>
      <c r="I19" s="13"/>
      <c r="J19" s="20"/>
      <c r="K19" s="20"/>
      <c r="L19" s="20"/>
      <c r="M19" s="29"/>
      <c r="N19" s="27"/>
      <c r="O19" s="21"/>
      <c r="P19" s="13"/>
      <c r="Q19" s="25"/>
      <c r="R19" s="25"/>
      <c r="S19" s="25"/>
      <c r="T19" s="13"/>
      <c r="U19" s="13"/>
      <c r="V19" s="13"/>
      <c r="W19" s="13"/>
      <c r="X19" s="13"/>
      <c r="Y19" s="13"/>
      <c r="Z19" s="14"/>
    </row>
    <row r="20" spans="3:26" ht="12.75" customHeight="1">
      <c r="C20" s="7"/>
      <c r="D20" s="13"/>
      <c r="E20" s="13"/>
      <c r="F20" s="13"/>
      <c r="G20" s="13"/>
      <c r="H20" s="13"/>
      <c r="I20" s="20"/>
      <c r="J20" s="20"/>
      <c r="K20" s="20"/>
      <c r="L20" s="20"/>
      <c r="M20" s="29"/>
      <c r="N20" s="27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3:26" ht="12.75" customHeight="1">
      <c r="C21" s="7"/>
      <c r="D21" s="13"/>
      <c r="E21" s="13"/>
      <c r="F21" s="13"/>
      <c r="G21" s="13"/>
      <c r="H21" s="13"/>
      <c r="I21" s="21"/>
      <c r="J21" s="21"/>
      <c r="K21" s="21"/>
      <c r="L21" s="21"/>
      <c r="M21" s="22"/>
      <c r="N21" s="27"/>
      <c r="O21" s="21"/>
      <c r="P21" s="107">
        <f>IF(A13="X","No hay triángulo","")</f>
      </c>
      <c r="Q21" s="107"/>
      <c r="R21" s="107"/>
      <c r="S21" s="107"/>
      <c r="T21" s="107"/>
      <c r="U21" s="107"/>
      <c r="V21" s="107"/>
      <c r="W21" s="107"/>
      <c r="X21" s="107"/>
      <c r="Y21" s="13"/>
      <c r="Z21" s="14"/>
    </row>
    <row r="22" spans="3:26" ht="15.75" customHeight="1"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07"/>
      <c r="Q22" s="107"/>
      <c r="R22" s="107"/>
      <c r="S22" s="107"/>
      <c r="T22" s="107"/>
      <c r="U22" s="107"/>
      <c r="V22" s="107"/>
      <c r="W22" s="107"/>
      <c r="X22" s="107"/>
      <c r="Y22" s="13"/>
      <c r="Z22" s="14"/>
    </row>
    <row r="23" spans="3:26" ht="12.75" customHeight="1"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07"/>
      <c r="Q23" s="107"/>
      <c r="R23" s="107"/>
      <c r="S23" s="107"/>
      <c r="T23" s="107"/>
      <c r="U23" s="107"/>
      <c r="V23" s="107"/>
      <c r="W23" s="107"/>
      <c r="X23" s="107"/>
      <c r="Y23" s="13"/>
      <c r="Z23" s="14"/>
    </row>
    <row r="24" spans="3:26" ht="12.75" customHeight="1"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07"/>
      <c r="Q24" s="107"/>
      <c r="R24" s="107"/>
      <c r="S24" s="107"/>
      <c r="T24" s="107"/>
      <c r="U24" s="107"/>
      <c r="V24" s="107"/>
      <c r="W24" s="107"/>
      <c r="X24" s="107"/>
      <c r="Y24" s="13"/>
      <c r="Z24" s="14"/>
    </row>
    <row r="25" spans="3:26" ht="12.75"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/>
    </row>
    <row r="26" spans="3:26" ht="12.75"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</row>
    <row r="27" spans="3:26" ht="12.75"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</row>
    <row r="28" spans="3:26" ht="12.75"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</row>
    <row r="29" spans="3:26" ht="12.75"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</row>
    <row r="30" spans="3:26" ht="12.75"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</row>
    <row r="31" spans="3:26" ht="12.75"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</row>
    <row r="32" spans="3:26" ht="12.75"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3:26" ht="12.75"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</row>
    <row r="34" spans="3:26" ht="12.75"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</row>
  </sheetData>
  <sheetProtection sheet="1" objects="1" scenarios="1"/>
  <mergeCells count="6">
    <mergeCell ref="C2:Y4"/>
    <mergeCell ref="P21:X24"/>
    <mergeCell ref="E13:G13"/>
    <mergeCell ref="E11:G11"/>
    <mergeCell ref="N7:Z7"/>
    <mergeCell ref="C7:M7"/>
  </mergeCells>
  <conditionalFormatting sqref="I21:M21 N19:O21">
    <cfRule type="expression" priority="1" dxfId="0" stopIfTrue="1">
      <formula>I19&lt;&gt;""</formula>
    </cfRule>
  </conditionalFormatting>
  <conditionalFormatting sqref="P21">
    <cfRule type="expression" priority="2" dxfId="1" stopIfTrue="1">
      <formula>$P$21&lt;&gt;""</formula>
    </cfRule>
  </conditionalFormatting>
  <conditionalFormatting sqref="Q15">
    <cfRule type="expression" priority="3" dxfId="4" stopIfTrue="1">
      <formula>ISERROR($Q$15)</formula>
    </cfRule>
  </conditionalFormatting>
  <conditionalFormatting sqref="E11:G11">
    <cfRule type="expression" priority="4" dxfId="2" stopIfTrue="1">
      <formula>$E$10&lt;&gt;""</formula>
    </cfRule>
  </conditionalFormatting>
  <conditionalFormatting sqref="E13:G13">
    <cfRule type="expression" priority="5" dxfId="2" stopIfTrue="1">
      <formula>$E$14&lt;&gt;""</formula>
    </cfRule>
  </conditionalFormatting>
  <printOptions/>
  <pageMargins left="0.48" right="0.37" top="0.63" bottom="0.49" header="0.4" footer="0.29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mgprieto</cp:lastModifiedBy>
  <cp:lastPrinted>2008-02-13T09:22:40Z</cp:lastPrinted>
  <dcterms:created xsi:type="dcterms:W3CDTF">2007-10-22T15:45:10Z</dcterms:created>
  <dcterms:modified xsi:type="dcterms:W3CDTF">2008-02-13T09:29:37Z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